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https://sdisgovco-my.sharepoint.com/personal/lsaavedraa_sdis_gov_co/Documents/LAURA S/1_SDIS/2021_2025/2. Plan de Acción Institucional Integrado/PAII 2026/"/>
    </mc:Choice>
  </mc:AlternateContent>
  <xr:revisionPtr revIDLastSave="2186" documentId="8_{FEA7D805-44D5-4E8E-B897-2819A45B9158}" xr6:coauthVersionLast="47" xr6:coauthVersionMax="47" xr10:uidLastSave="{B6AEA82B-7A35-46E0-BB69-15E70679DB33}"/>
  <bookViews>
    <workbookView xWindow="-120" yWindow="-120" windowWidth="20730" windowHeight="11040" tabRatio="599" firstSheet="4" activeTab="4" xr2:uid="{00000000-000D-0000-FFFF-FFFF00000000}"/>
  </bookViews>
  <sheets>
    <sheet name="planes 612" sheetId="8" state="hidden" r:id="rId1"/>
    <sheet name="complement" sheetId="6" state="hidden" r:id="rId2"/>
    <sheet name="Hoja5" sheetId="10" state="hidden" r:id="rId3"/>
    <sheet name="total acciones" sheetId="7" state="hidden" r:id="rId4"/>
    <sheet name="PAII 2026" sheetId="2" r:id="rId5"/>
    <sheet name="A. Acciones SPI" sheetId="11" r:id="rId6"/>
    <sheet name="Mapa riesgos Seg. Inf." sheetId="28" r:id="rId7"/>
    <sheet name="Listas" sheetId="4" state="hidden" r:id="rId8"/>
    <sheet name="Repetidos" sheetId="9" state="hidden" r:id="rId9"/>
    <sheet name="Mapa riesgos gestión" sheetId="29" r:id="rId10"/>
    <sheet name="Indicadores" sheetId="20" r:id="rId11"/>
    <sheet name="E. Metas PDD" sheetId="16" r:id="rId12"/>
    <sheet name="F. Proyectos" sheetId="17" r:id="rId13"/>
    <sheet name="G. Presupuesto" sheetId="19" r:id="rId14"/>
    <sheet name="Control de cambios" sheetId="24"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xlnm._FilterDatabase" localSheetId="11" hidden="1">'E. Metas PDD'!$A$1:$AA$31</definedName>
    <definedName name="_xlnm._FilterDatabase" localSheetId="12" hidden="1">'F. Proyectos'!$A$1:$U$68</definedName>
    <definedName name="_xlnm._FilterDatabase" localSheetId="9" hidden="1">'Mapa riesgos gestión'!$10:$82</definedName>
    <definedName name="_xlnm._FilterDatabase" localSheetId="4" hidden="1">'PAII 2026'!$A$13:$BB$109</definedName>
    <definedName name="_xlnm._FilterDatabase" localSheetId="8" hidden="1">Repetidos!$A$1:$D$97</definedName>
    <definedName name="Años" localSheetId="14">#REF!</definedName>
    <definedName name="Años">#REF!</definedName>
    <definedName name="_xlnm.Print_Area" localSheetId="9">'Mapa riesgos gestión'!$A$1:$AW$84</definedName>
    <definedName name="_xlnm.Print_Area" localSheetId="6">'Mapa riesgos Seg. Inf.'!$A$1:$AW$16</definedName>
    <definedName name="cd" localSheetId="14">#REF!</definedName>
    <definedName name="cd">#REF!</definedName>
    <definedName name="CG" localSheetId="14">#REF!</definedName>
    <definedName name="CG">#REF!</definedName>
    <definedName name="codmet" localSheetId="14">#REF!</definedName>
    <definedName name="codmet">#REF!</definedName>
    <definedName name="Concepto" localSheetId="14">#REF!</definedName>
    <definedName name="Concepto">#REF!</definedName>
    <definedName name="CRUCE2026">#REF!</definedName>
    <definedName name="Direccion" localSheetId="14">#REF!</definedName>
    <definedName name="Direccion">#REF!</definedName>
    <definedName name="Discapacidad" localSheetId="14">#REF!</definedName>
    <definedName name="Discapacidad">#REF!</definedName>
    <definedName name="EJE" localSheetId="14">#REF!,#REF!,#REF!,#REF!,#REF!,#REF!,#REF!,#REF!,#REF!,#REF!,#REF!,#REF!,#REF!</definedName>
    <definedName name="EJE">#REF!,#REF!,#REF!,#REF!,#REF!,#REF!,#REF!,#REF!,#REF!,#REF!,#REF!,#REF!,#REF!</definedName>
    <definedName name="Eje_Pilar" localSheetId="14">#REF!</definedName>
    <definedName name="Eje_Pilar">#REF!</definedName>
    <definedName name="ejecut" localSheetId="14">#REF!,#REF!,#REF!,#REF!,#REF!,#REF!,#REF!,#REF!,#REF!,#REF!,#REF!,#REF!,#REF!</definedName>
    <definedName name="ejecut">#REF!,#REF!,#REF!,#REF!,#REF!,#REF!,#REF!,#REF!,#REF!,#REF!,#REF!,#REF!,#REF!</definedName>
    <definedName name="EstadoUNDOPE" localSheetId="14">#REF!</definedName>
    <definedName name="EstadoUNDOPE">#REF!</definedName>
    <definedName name="Etnia" localSheetId="14">#REF!</definedName>
    <definedName name="Etnia">#REF!</definedName>
    <definedName name="Étnico" localSheetId="14">#REF!</definedName>
    <definedName name="Étnico">#REF!</definedName>
    <definedName name="GerenteProy" localSheetId="14">#REF!</definedName>
    <definedName name="GerenteProy">#REF!</definedName>
    <definedName name="localidad" localSheetId="14">#REF!</definedName>
    <definedName name="localidad">#REF!</definedName>
    <definedName name="Localidades" localSheetId="14">#REF!</definedName>
    <definedName name="Localidades">#REF!</definedName>
    <definedName name="Localidades2" localSheetId="14">#REF!</definedName>
    <definedName name="Localidades2">#REF!</definedName>
    <definedName name="medida" localSheetId="14">#REF!</definedName>
    <definedName name="medida">#REF!</definedName>
    <definedName name="Meses" localSheetId="14">#REF!</definedName>
    <definedName name="Meses">#REF!</definedName>
    <definedName name="metas" localSheetId="14">#REF!</definedName>
    <definedName name="metas">#REF!</definedName>
    <definedName name="MetaSect" localSheetId="14">#REF!</definedName>
    <definedName name="MetaSect">#REF!</definedName>
    <definedName name="ObjEstratégico" localSheetId="14">#REF!</definedName>
    <definedName name="ObjEstratégico">#REF!</definedName>
    <definedName name="Objetivosestratégicos" localSheetId="14">#REF!</definedName>
    <definedName name="Objetivosestratégicos">#REF!</definedName>
    <definedName name="ObjGeneral" localSheetId="14">#REF!</definedName>
    <definedName name="ObjGeneral">#REF!</definedName>
    <definedName name="periodicidad" localSheetId="14">#REF!</definedName>
    <definedName name="periodicidad">#REF!</definedName>
    <definedName name="Periodicidadindicador" localSheetId="14">#REF!</definedName>
    <definedName name="Periodicidadindicador">#REF!</definedName>
    <definedName name="Procesos" localSheetId="14">#REF!</definedName>
    <definedName name="Procesos">#REF!</definedName>
    <definedName name="Prog_PPD" localSheetId="14">#REF!</definedName>
    <definedName name="Prog_PPD">#REF!</definedName>
    <definedName name="PROY4022" localSheetId="14">#REF!</definedName>
    <definedName name="PROY4022">#REF!</definedName>
    <definedName name="PROY4024" localSheetId="14">#REF!</definedName>
    <definedName name="PROY4024">#REF!</definedName>
    <definedName name="proy4025" localSheetId="14">#REF!</definedName>
    <definedName name="proy4025">#REF!</definedName>
    <definedName name="PROY4027" localSheetId="14">#REF!</definedName>
    <definedName name="PROY4027">#REF!</definedName>
    <definedName name="PROY4028" localSheetId="14">#REF!</definedName>
    <definedName name="PROY4028">#REF!</definedName>
    <definedName name="PROY4029" localSheetId="14">#REF!</definedName>
    <definedName name="PROY4029">#REF!</definedName>
    <definedName name="PROY4125" localSheetId="14">#REF!</definedName>
    <definedName name="PROY4125">#REF!</definedName>
    <definedName name="PROY4280" localSheetId="14">#REF!</definedName>
    <definedName name="PROY4280">#REF!</definedName>
    <definedName name="PROY4281" localSheetId="14">#REF!</definedName>
    <definedName name="PROY4281">#REF!</definedName>
    <definedName name="ProyectoInv" localSheetId="14">#REF!</definedName>
    <definedName name="ProyectoInv">#REF!</definedName>
    <definedName name="PROYECTOS" localSheetId="14">#REF!</definedName>
    <definedName name="PROYECTOS">#REF!</definedName>
    <definedName name="PRYT" localSheetId="14">#REF!</definedName>
    <definedName name="PRYT">#REF!</definedName>
    <definedName name="PT" localSheetId="14">#REF!</definedName>
    <definedName name="PT">#REF!</definedName>
    <definedName name="S" localSheetId="14">#REF!</definedName>
    <definedName name="S">#REF!</definedName>
    <definedName name="ServicioUNDOPE" localSheetId="14">#REF!</definedName>
    <definedName name="ServicioUNDOPE">#REF!</definedName>
    <definedName name="Sexo" localSheetId="14">#REF!</definedName>
    <definedName name="Sexo">#REF!</definedName>
    <definedName name="Si_No" localSheetId="14">#REF!</definedName>
    <definedName name="Si_No">#REF!</definedName>
    <definedName name="Subdireccion" localSheetId="14">#REF!</definedName>
    <definedName name="Subdireccion">#REF!</definedName>
    <definedName name="Subdirección" localSheetId="14">#REF!</definedName>
    <definedName name="Subdirección">#REF!</definedName>
    <definedName name="Subsistema" localSheetId="14">#REF!</definedName>
    <definedName name="Subsistema">#REF!</definedName>
    <definedName name="Tenencia" localSheetId="14">#REF!</definedName>
    <definedName name="Tenencia">#REF!</definedName>
    <definedName name="Tipo" localSheetId="14">#REF!</definedName>
    <definedName name="Tipo">#REF!</definedName>
    <definedName name="Tipo_Meta" localSheetId="14">#REF!</definedName>
    <definedName name="Tipo_Meta">#REF!</definedName>
    <definedName name="TipoInd" localSheetId="14">#REF!</definedName>
    <definedName name="TipoInd">#REF!</definedName>
    <definedName name="TipoMeta" localSheetId="14">#REF!</definedName>
    <definedName name="TipoMeta">#REF!</definedName>
    <definedName name="TipoOperación" localSheetId="14">#REF!</definedName>
    <definedName name="TipoOperación">#REF!</definedName>
    <definedName name="UO" localSheetId="14">#REF!</definedName>
    <definedName name="UO">#REF!</definedName>
    <definedName name="VALORACION" localSheetId="14">#REF!</definedName>
    <definedName name="VALORACION">#REF!</definedName>
  </definedNames>
  <calcPr calcId="191028"/>
  <pivotCaches>
    <pivotCache cacheId="0" r:id="rId37"/>
    <pivotCache cacheId="1" r:id="rId3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82" i="29" l="1"/>
  <c r="L82" i="29"/>
  <c r="AG81" i="29"/>
  <c r="AF81" i="29"/>
  <c r="R81" i="29"/>
  <c r="L81" i="29"/>
  <c r="AG80" i="29"/>
  <c r="AF80" i="29"/>
  <c r="R80" i="29"/>
  <c r="L80" i="29"/>
  <c r="R79" i="29"/>
  <c r="L79" i="29"/>
  <c r="R78" i="29"/>
  <c r="L78" i="29"/>
  <c r="R77" i="29"/>
  <c r="L77" i="29"/>
  <c r="AG76" i="29"/>
  <c r="AF76" i="29"/>
  <c r="AA76" i="29"/>
  <c r="R76" i="29"/>
  <c r="L76" i="29"/>
  <c r="R75" i="29"/>
  <c r="L75" i="29"/>
  <c r="T74" i="29"/>
  <c r="R74" i="29"/>
  <c r="L74" i="29"/>
  <c r="T73" i="29"/>
  <c r="R73" i="29"/>
  <c r="L73" i="29"/>
  <c r="T72" i="29"/>
  <c r="R72" i="29"/>
  <c r="L72" i="29"/>
  <c r="AG71" i="29"/>
  <c r="AF71" i="29"/>
  <c r="AA71" i="29"/>
  <c r="T71" i="29"/>
  <c r="R71" i="29"/>
  <c r="L71" i="29"/>
  <c r="T70" i="29"/>
  <c r="R70" i="29"/>
  <c r="L70" i="29"/>
  <c r="AG69" i="29"/>
  <c r="AF69" i="29"/>
  <c r="AA69" i="29"/>
  <c r="T69" i="29"/>
  <c r="R69" i="29"/>
  <c r="L69" i="29"/>
  <c r="R68" i="29"/>
  <c r="L68" i="29"/>
  <c r="R67" i="29"/>
  <c r="L67" i="29"/>
  <c r="R66" i="29"/>
  <c r="L66" i="29"/>
  <c r="AG65" i="29"/>
  <c r="AA65" i="29"/>
  <c r="L65" i="29"/>
  <c r="AG64" i="29"/>
  <c r="AF64" i="29"/>
  <c r="L64" i="29"/>
  <c r="L63" i="29"/>
  <c r="AG62" i="29"/>
  <c r="AF62" i="29"/>
  <c r="AA62" i="29"/>
  <c r="L62" i="29"/>
  <c r="AG61" i="29"/>
  <c r="AF61" i="29"/>
  <c r="L61" i="29"/>
  <c r="L60" i="29"/>
  <c r="AG59" i="29"/>
  <c r="AF59" i="29"/>
  <c r="AA59" i="29"/>
  <c r="L59" i="29"/>
  <c r="AG58" i="29"/>
  <c r="AF58" i="29"/>
  <c r="L58" i="29"/>
  <c r="L57" i="29"/>
  <c r="AG56" i="29"/>
  <c r="AF56" i="29"/>
  <c r="L56" i="29"/>
  <c r="L55" i="29"/>
  <c r="AG54" i="29"/>
  <c r="AF54" i="29"/>
  <c r="L54" i="29"/>
  <c r="AG53" i="29"/>
  <c r="AF53" i="29"/>
  <c r="R53" i="29"/>
  <c r="L53" i="29"/>
  <c r="R52" i="29"/>
  <c r="L52" i="29"/>
  <c r="AG51" i="29"/>
  <c r="AF51" i="29"/>
  <c r="AA51" i="29"/>
  <c r="R51" i="29"/>
  <c r="L51" i="29"/>
  <c r="R50" i="29"/>
  <c r="L50" i="29"/>
  <c r="R49" i="29"/>
  <c r="L49" i="29"/>
  <c r="R48" i="29"/>
  <c r="L48" i="29"/>
  <c r="R47" i="29"/>
  <c r="L47" i="29"/>
  <c r="R46" i="29"/>
  <c r="L46" i="29"/>
  <c r="R45" i="29"/>
  <c r="L45" i="29"/>
  <c r="R44" i="29"/>
  <c r="L44" i="29"/>
  <c r="R43" i="29"/>
  <c r="L43" i="29"/>
  <c r="R42" i="29"/>
  <c r="L42" i="29"/>
  <c r="R41" i="29"/>
  <c r="L41" i="29"/>
  <c r="AF40" i="29"/>
  <c r="R40" i="29"/>
  <c r="L40" i="29"/>
  <c r="R39" i="29"/>
  <c r="L39" i="29"/>
  <c r="R38" i="29"/>
  <c r="L38" i="29"/>
  <c r="AA37" i="29"/>
  <c r="R37" i="29"/>
  <c r="L37" i="29"/>
  <c r="AF36" i="29"/>
  <c r="AA36" i="29"/>
  <c r="AG36" i="29" s="1"/>
  <c r="R36" i="29"/>
  <c r="L36" i="29"/>
  <c r="AG35" i="29"/>
  <c r="AF35" i="29"/>
  <c r="AA35" i="29"/>
  <c r="T35" i="29"/>
  <c r="R35" i="29"/>
  <c r="L35" i="29"/>
  <c r="AG34" i="29"/>
  <c r="AF34" i="29"/>
  <c r="T34" i="29"/>
  <c r="R34" i="29"/>
  <c r="L34" i="29"/>
  <c r="AG33" i="29"/>
  <c r="AF33" i="29"/>
  <c r="AA33" i="29"/>
  <c r="T33" i="29"/>
  <c r="R33" i="29"/>
  <c r="L33" i="29"/>
  <c r="AF32" i="29"/>
  <c r="AA32" i="29"/>
  <c r="T32" i="29"/>
  <c r="R32" i="29"/>
  <c r="L32" i="29"/>
  <c r="AF31" i="29"/>
  <c r="AA31" i="29"/>
  <c r="T31" i="29"/>
  <c r="R31" i="29"/>
  <c r="L31" i="29"/>
  <c r="AF30" i="29"/>
  <c r="R30" i="29"/>
  <c r="L30" i="29"/>
  <c r="R29" i="29"/>
  <c r="L29" i="29"/>
  <c r="T28" i="29"/>
  <c r="AG27" i="29"/>
  <c r="T27" i="29"/>
  <c r="L27" i="29"/>
  <c r="AG26" i="29"/>
  <c r="T26" i="29"/>
  <c r="R26" i="29"/>
  <c r="L26" i="29"/>
  <c r="AG25" i="29"/>
  <c r="AF25" i="29"/>
  <c r="AA25" i="29"/>
  <c r="T25" i="29"/>
  <c r="R25" i="29"/>
  <c r="L25" i="29"/>
  <c r="AG24" i="29"/>
  <c r="AF24" i="29"/>
  <c r="T24" i="29"/>
  <c r="R24" i="29"/>
  <c r="L24" i="29"/>
  <c r="AF23" i="29"/>
  <c r="AA23" i="29"/>
  <c r="AG23" i="29" s="1"/>
  <c r="T23" i="29"/>
  <c r="AF22" i="29"/>
  <c r="AG22" i="29" s="1"/>
  <c r="T22" i="29"/>
  <c r="R22" i="29"/>
  <c r="L22" i="29"/>
  <c r="T21" i="29"/>
  <c r="R21" i="29"/>
  <c r="L21" i="29"/>
  <c r="T20" i="29"/>
  <c r="R20" i="29"/>
  <c r="L20" i="29"/>
  <c r="AG19" i="29"/>
  <c r="AF19" i="29"/>
  <c r="AA19" i="29"/>
  <c r="T19" i="29"/>
  <c r="R19" i="29"/>
  <c r="L19" i="29"/>
  <c r="T18" i="29"/>
  <c r="R18" i="29"/>
  <c r="L18" i="29"/>
  <c r="R17" i="29"/>
  <c r="L17" i="29"/>
  <c r="AG16" i="29"/>
  <c r="AF16" i="29"/>
  <c r="AA16" i="29"/>
  <c r="R16" i="29"/>
  <c r="L16" i="29"/>
  <c r="R15" i="29"/>
  <c r="L15" i="29"/>
  <c r="R14" i="29"/>
  <c r="L14" i="29"/>
  <c r="R13" i="29"/>
  <c r="L13" i="29"/>
  <c r="R12" i="29"/>
  <c r="L12" i="29"/>
  <c r="AG11" i="29"/>
  <c r="R11" i="29"/>
  <c r="L11" i="29"/>
  <c r="AG17" i="28" l="1"/>
  <c r="AF17" i="28"/>
  <c r="T17" i="28"/>
  <c r="R17" i="28"/>
  <c r="L17" i="28"/>
  <c r="AG16" i="28"/>
  <c r="AF16" i="28"/>
  <c r="T16" i="28"/>
  <c r="R16" i="28"/>
  <c r="L16" i="28"/>
  <c r="AG15" i="28"/>
  <c r="AF15" i="28"/>
  <c r="T15" i="28"/>
  <c r="R15" i="28"/>
  <c r="L15" i="28"/>
  <c r="AG14" i="28"/>
  <c r="AF14" i="28"/>
  <c r="T14" i="28"/>
  <c r="R14" i="28"/>
  <c r="L14" i="28"/>
  <c r="T13" i="28"/>
  <c r="R13" i="28"/>
  <c r="L13" i="28"/>
  <c r="AG12" i="28"/>
  <c r="AF12" i="28"/>
  <c r="T12" i="28"/>
  <c r="R12" i="28"/>
  <c r="L12" i="28"/>
  <c r="AG11" i="28"/>
  <c r="AF11" i="28"/>
  <c r="T11" i="28"/>
  <c r="R11" i="28"/>
  <c r="L11" i="28"/>
  <c r="CH28" i="20" l="1"/>
  <c r="AU28" i="20"/>
  <c r="AS28" i="20"/>
  <c r="CD28" i="20" s="1"/>
  <c r="CF28" i="20" s="1"/>
  <c r="CG28" i="20" s="1"/>
  <c r="CI28" i="20" s="1"/>
  <c r="AP28" i="20"/>
  <c r="AK28" i="20"/>
  <c r="AF28" i="20"/>
  <c r="AA28" i="20"/>
  <c r="V28" i="20"/>
  <c r="CH27" i="20"/>
  <c r="CE27" i="20"/>
  <c r="CD27" i="20"/>
  <c r="CF27" i="20" s="1"/>
  <c r="CG27" i="20" s="1"/>
  <c r="CI27" i="20" s="1"/>
  <c r="AU27" i="20"/>
  <c r="AP27" i="20"/>
  <c r="AK27" i="20"/>
  <c r="CH26" i="20"/>
  <c r="CE26" i="20"/>
  <c r="CD26" i="20"/>
  <c r="CF26" i="20" s="1"/>
  <c r="CG26" i="20" s="1"/>
  <c r="AU26" i="20"/>
  <c r="AP26" i="20"/>
  <c r="AK26" i="20"/>
  <c r="AF26" i="20"/>
  <c r="AA26" i="20"/>
  <c r="V26" i="20"/>
  <c r="CH25" i="20"/>
  <c r="CE25" i="20"/>
  <c r="CD25" i="20"/>
  <c r="CF25" i="20" s="1"/>
  <c r="CG25" i="20" s="1"/>
  <c r="CI25" i="20" s="1"/>
  <c r="AU25" i="20"/>
  <c r="AP25" i="20"/>
  <c r="AK25" i="20"/>
  <c r="AF25" i="20"/>
  <c r="AA25" i="20"/>
  <c r="V25" i="20"/>
  <c r="CH24" i="20"/>
  <c r="CE24" i="20"/>
  <c r="CD24" i="20"/>
  <c r="CF24" i="20" s="1"/>
  <c r="CG24" i="20" s="1"/>
  <c r="CI24" i="20" s="1"/>
  <c r="AU24" i="20"/>
  <c r="AF24" i="20"/>
  <c r="CH23" i="20"/>
  <c r="CE23" i="20"/>
  <c r="AU23" i="20"/>
  <c r="AT23" i="20"/>
  <c r="AS23" i="20"/>
  <c r="CD23" i="20" s="1"/>
  <c r="AF23" i="20"/>
  <c r="CH22" i="20"/>
  <c r="CI22" i="20" s="1"/>
  <c r="CE22" i="20"/>
  <c r="CD22" i="20"/>
  <c r="CF22" i="20" s="1"/>
  <c r="AU22" i="20"/>
  <c r="AP22" i="20"/>
  <c r="AK22" i="20"/>
  <c r="AF22" i="20"/>
  <c r="AA22" i="20"/>
  <c r="V22" i="20"/>
  <c r="CH21" i="20"/>
  <c r="CG21" i="20"/>
  <c r="CE21" i="20"/>
  <c r="CD21" i="20"/>
  <c r="CF21" i="20" s="1"/>
  <c r="CH20" i="20"/>
  <c r="CF20" i="20"/>
  <c r="CG20" i="20" s="1"/>
  <c r="CI20" i="20" s="1"/>
  <c r="CE20" i="20"/>
  <c r="CD20" i="20"/>
  <c r="AU20" i="20"/>
  <c r="AF20" i="20"/>
  <c r="CH19" i="20"/>
  <c r="CD19" i="20"/>
  <c r="AT19" i="20"/>
  <c r="CE19" i="20" s="1"/>
  <c r="CF19" i="20" s="1"/>
  <c r="CG19" i="20" s="1"/>
  <c r="CI19" i="20" s="1"/>
  <c r="AF19" i="20"/>
  <c r="CH18" i="20"/>
  <c r="CE18" i="20"/>
  <c r="CD18" i="20"/>
  <c r="CF18" i="20" s="1"/>
  <c r="CG18" i="20" s="1"/>
  <c r="AU18" i="20"/>
  <c r="AF18" i="20"/>
  <c r="CH17" i="20"/>
  <c r="CE17" i="20"/>
  <c r="CF17" i="20" s="1"/>
  <c r="CG17" i="20" s="1"/>
  <c r="CD17" i="20"/>
  <c r="AU17" i="20"/>
  <c r="AP17" i="20"/>
  <c r="AK17" i="20"/>
  <c r="AF17" i="20"/>
  <c r="AA17" i="20"/>
  <c r="V17" i="20"/>
  <c r="CH16" i="20"/>
  <c r="CE16" i="20"/>
  <c r="CF16" i="20" s="1"/>
  <c r="CG16" i="20" s="1"/>
  <c r="CD16" i="20"/>
  <c r="AU16" i="20"/>
  <c r="CH15" i="20"/>
  <c r="CE15" i="20"/>
  <c r="CD15" i="20"/>
  <c r="AU15" i="20"/>
  <c r="AF15" i="20"/>
  <c r="CH14" i="20"/>
  <c r="CE14" i="20"/>
  <c r="CD14" i="20"/>
  <c r="CF14" i="20" s="1"/>
  <c r="CG14" i="20" s="1"/>
  <c r="CI14" i="20" s="1"/>
  <c r="AU14" i="20"/>
  <c r="AF14" i="20"/>
  <c r="AA14" i="20"/>
  <c r="V14" i="20"/>
  <c r="CH13" i="20"/>
  <c r="CE13" i="20"/>
  <c r="CD13" i="20"/>
  <c r="CF13" i="20" s="1"/>
  <c r="CG13" i="20" s="1"/>
  <c r="CI13" i="20" s="1"/>
  <c r="AU13" i="20"/>
  <c r="AF13" i="20"/>
  <c r="CF23" i="20" l="1"/>
  <c r="CG23" i="20" s="1"/>
  <c r="CI23" i="20" s="1"/>
  <c r="CI21" i="20"/>
  <c r="CF15" i="20"/>
  <c r="CG15" i="20" s="1"/>
  <c r="CI15" i="20" s="1"/>
  <c r="CI26" i="20"/>
  <c r="CI16" i="20"/>
  <c r="AU19" i="20"/>
  <c r="AB66" i="2"/>
  <c r="T31" i="16"/>
  <c r="T30" i="16"/>
  <c r="T29" i="16"/>
  <c r="T28" i="16"/>
  <c r="T27" i="16"/>
  <c r="T26" i="16"/>
  <c r="T25" i="16"/>
  <c r="T24" i="16"/>
  <c r="T23" i="16"/>
  <c r="T22" i="16"/>
  <c r="T21" i="16"/>
  <c r="T20" i="16"/>
  <c r="T19" i="16"/>
  <c r="T18" i="16"/>
  <c r="T17" i="16"/>
  <c r="T16" i="16"/>
  <c r="T15" i="16"/>
  <c r="T14" i="16"/>
  <c r="T13" i="16"/>
  <c r="T12" i="16"/>
  <c r="T11" i="16"/>
  <c r="T10" i="16"/>
  <c r="T9" i="16"/>
  <c r="T8" i="16"/>
  <c r="T7" i="16"/>
  <c r="T6" i="16"/>
  <c r="T5" i="16"/>
  <c r="T4" i="16"/>
  <c r="T3" i="16"/>
  <c r="T2" i="16"/>
  <c r="AT2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Paola Ricaurte Mora</author>
    <author>ASUS</author>
  </authors>
  <commentList>
    <comment ref="J32" authorId="0" shapeId="0" xr:uid="{6E1FF99F-0CDF-46B1-8886-6EF000278F58}">
      <text>
        <r>
          <rPr>
            <b/>
            <sz val="9"/>
            <color indexed="81"/>
            <rFont val="Tahoma"/>
            <family val="2"/>
          </rPr>
          <t>Edna Paola Ricaurte Mora:</t>
        </r>
        <r>
          <rPr>
            <sz val="9"/>
            <color indexed="81"/>
            <rFont val="Tahoma"/>
            <family val="2"/>
          </rPr>
          <t xml:space="preserve">
Ajustado</t>
        </r>
      </text>
    </comment>
    <comment ref="P35" authorId="1" shapeId="0" xr:uid="{2A195F82-1C03-448D-9C22-B952E1EC1168}">
      <text>
        <r>
          <rPr>
            <b/>
            <sz val="9"/>
            <color indexed="81"/>
            <rFont val="Tahoma"/>
            <family val="2"/>
          </rPr>
          <t>ASUS:</t>
        </r>
        <r>
          <rPr>
            <sz val="9"/>
            <color indexed="81"/>
            <rFont val="Tahoma"/>
            <family val="2"/>
          </rPr>
          <t xml:space="preserve">
TH</t>
        </r>
      </text>
    </comment>
    <comment ref="P36" authorId="1" shapeId="0" xr:uid="{CB7793C3-A0B5-4383-8498-55291E06CACC}">
      <text>
        <r>
          <rPr>
            <b/>
            <sz val="9"/>
            <color indexed="81"/>
            <rFont val="Tahoma"/>
            <family val="2"/>
          </rPr>
          <t>ASUS:</t>
        </r>
        <r>
          <rPr>
            <sz val="9"/>
            <color indexed="81"/>
            <rFont val="Tahoma"/>
            <family val="2"/>
          </rPr>
          <t xml:space="preserve">
TH</t>
        </r>
      </text>
    </comment>
    <comment ref="P104" authorId="1" shapeId="0" xr:uid="{3F9B4B7E-2385-4EF2-8484-E2766786EA97}">
      <text>
        <r>
          <rPr>
            <b/>
            <sz val="9"/>
            <color indexed="81"/>
            <rFont val="Tahoma"/>
            <family val="2"/>
          </rPr>
          <t>ASUS:</t>
        </r>
        <r>
          <rPr>
            <sz val="9"/>
            <color indexed="81"/>
            <rFont val="Tahoma"/>
            <family val="2"/>
          </rPr>
          <t xml:space="preserve">
PPS REVISAR CON ST</t>
        </r>
      </text>
    </comment>
    <comment ref="P105" authorId="1" shapeId="0" xr:uid="{474C33A5-43B0-4C2A-ADD7-ADE12280F967}">
      <text>
        <r>
          <rPr>
            <b/>
            <sz val="9"/>
            <color indexed="81"/>
            <rFont val="Tahoma"/>
            <family val="2"/>
          </rPr>
          <t>ASUS:</t>
        </r>
        <r>
          <rPr>
            <sz val="9"/>
            <color indexed="81"/>
            <rFont val="Tahoma"/>
            <family val="2"/>
          </rPr>
          <t xml:space="preserve">
ATC</t>
        </r>
      </text>
    </comment>
    <comment ref="P106" authorId="1" shapeId="0" xr:uid="{29178F4F-AB9F-4655-95C9-F884BD286FE7}">
      <text>
        <r>
          <rPr>
            <b/>
            <sz val="9"/>
            <color indexed="81"/>
            <rFont val="Tahoma"/>
            <family val="2"/>
          </rPr>
          <t>ASUS:</t>
        </r>
        <r>
          <rPr>
            <sz val="9"/>
            <color indexed="81"/>
            <rFont val="Tahoma"/>
            <family val="2"/>
          </rPr>
          <t xml:space="preserve">
PPS</t>
        </r>
      </text>
    </comment>
    <comment ref="P108" authorId="1" shapeId="0" xr:uid="{924643A2-8A4A-4C03-AE20-BE34E7358139}">
      <text>
        <r>
          <rPr>
            <b/>
            <sz val="9"/>
            <color indexed="81"/>
            <rFont val="Tahoma"/>
            <family val="2"/>
          </rPr>
          <t>ASUS:</t>
        </r>
        <r>
          <rPr>
            <sz val="9"/>
            <color indexed="81"/>
            <rFont val="Tahoma"/>
            <family val="2"/>
          </rPr>
          <t xml:space="preserve">
PPS</t>
        </r>
      </text>
    </comment>
    <comment ref="P109" authorId="1" shapeId="0" xr:uid="{9E2CC847-E779-4698-A938-220979736141}">
      <text>
        <r>
          <rPr>
            <b/>
            <sz val="9"/>
            <color indexed="81"/>
            <rFont val="Tahoma"/>
            <family val="2"/>
          </rPr>
          <t>ASUS:</t>
        </r>
        <r>
          <rPr>
            <sz val="9"/>
            <color indexed="81"/>
            <rFont val="Tahoma"/>
            <family val="2"/>
          </rPr>
          <t xml:space="preserve">
PPS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Saavedra</author>
  </authors>
  <commentList>
    <comment ref="B93" authorId="0" shapeId="0" xr:uid="{47854ACA-FDD5-46B5-A6C0-5188319A7866}">
      <text>
        <r>
          <rPr>
            <b/>
            <sz val="9"/>
            <color indexed="81"/>
            <rFont val="Tahoma"/>
            <family val="2"/>
          </rPr>
          <t>Se propone separar las instancias para facilitar su seguimiento</t>
        </r>
        <r>
          <rPr>
            <sz val="9"/>
            <color indexed="81"/>
            <rFont val="Tahoma"/>
            <family val="2"/>
          </rPr>
          <t xml:space="preserve">
</t>
        </r>
      </text>
    </comment>
  </commentList>
</comments>
</file>

<file path=xl/sharedStrings.xml><?xml version="1.0" encoding="utf-8"?>
<sst xmlns="http://schemas.openxmlformats.org/spreadsheetml/2006/main" count="7648" uniqueCount="2696">
  <si>
    <t>Etiquetas de fila</t>
  </si>
  <si>
    <t>Cuenta de Plan asociado</t>
  </si>
  <si>
    <t>Plan Anual de Adquisiciones</t>
  </si>
  <si>
    <t>Plan de austeridad</t>
  </si>
  <si>
    <t>Plan de capacitación</t>
  </si>
  <si>
    <t>Plan de conservación documental</t>
  </si>
  <si>
    <t>Plan de estrategia de participación</t>
  </si>
  <si>
    <t xml:space="preserve">Plan de mantenimiento de servicios tecnológicos </t>
  </si>
  <si>
    <t>Plan de seguridad y privacidad de la información</t>
  </si>
  <si>
    <t>Plan de seguridad y salud en el trabajo</t>
  </si>
  <si>
    <t>Plan de tratamiento de riesgos de seguridad y privacidad de la información</t>
  </si>
  <si>
    <t>Plan de vacantes</t>
  </si>
  <si>
    <t>Plan estrategico de talento humano</t>
  </si>
  <si>
    <t>Plan Estratégico de Talento Humano</t>
  </si>
  <si>
    <t>Plan Estrategico de Tecnologías de la Información y las Comunicaciones (PETI)</t>
  </si>
  <si>
    <t>Plan Estratégico de Tecnologías de la Información y las Comunicaciones (PETI)</t>
  </si>
  <si>
    <t>Plan Institucional de Archivos de la Entidad (PINAR)</t>
  </si>
  <si>
    <t>Plan Institucional de Gestión Ambiental PIGA</t>
  </si>
  <si>
    <t>Planes de incentivos institucionales</t>
  </si>
  <si>
    <t>Total general</t>
  </si>
  <si>
    <t>Plan asociado</t>
  </si>
  <si>
    <t>(Todas)</t>
  </si>
  <si>
    <t>Cuenta de Acciones</t>
  </si>
  <si>
    <t>Etiquetas de columna</t>
  </si>
  <si>
    <t>Complementaria</t>
  </si>
  <si>
    <t>MIPG</t>
  </si>
  <si>
    <t>Fuente SPI
7945_1_2_1_1</t>
  </si>
  <si>
    <t>Fuente SPI
7945_1_3_2_2</t>
  </si>
  <si>
    <t>Despacho</t>
  </si>
  <si>
    <t>Dirección de Análisis y Diseño Estratégico</t>
  </si>
  <si>
    <t>Dirección de Gestión Corporativa</t>
  </si>
  <si>
    <t>Dirección de Nutrición y Abastecimiento</t>
  </si>
  <si>
    <t>Dirección de Transferencias</t>
  </si>
  <si>
    <t>Dirección para la Inclusión y las Familias</t>
  </si>
  <si>
    <t>Dirección Poblacional</t>
  </si>
  <si>
    <t>Dirección Territorial</t>
  </si>
  <si>
    <t>Oficina Asesora de Comunicaciones</t>
  </si>
  <si>
    <t>Oficina de Asuntos Disciplinarios</t>
  </si>
  <si>
    <t>Oficina de Control Interno</t>
  </si>
  <si>
    <t>Oficina Jurídica</t>
  </si>
  <si>
    <t>SL Barrios Unidos-Teusaquillo</t>
  </si>
  <si>
    <t>SL Bosa</t>
  </si>
  <si>
    <t xml:space="preserve">SL Chapinero
</t>
  </si>
  <si>
    <t xml:space="preserve">SL Ciudad Bolívar  
</t>
  </si>
  <si>
    <t>SL Engativá</t>
  </si>
  <si>
    <t xml:space="preserve">SL Fontibón 
</t>
  </si>
  <si>
    <t xml:space="preserve">SL Kennedy
</t>
  </si>
  <si>
    <t xml:space="preserve">SL Los Mártires
</t>
  </si>
  <si>
    <t xml:space="preserve">SL Puente Aranda-Antonio Nariño
</t>
  </si>
  <si>
    <t>SL Rafael Uribe Uribe</t>
  </si>
  <si>
    <t>SL San Cristóbal</t>
  </si>
  <si>
    <t>SL Santa Fe - La Candelaria</t>
  </si>
  <si>
    <t>SL Suba</t>
  </si>
  <si>
    <t>SL Tunjuelito</t>
  </si>
  <si>
    <t>SL Usaquén</t>
  </si>
  <si>
    <t xml:space="preserve">SL Usme - Sumapaz </t>
  </si>
  <si>
    <t>Subdirección Administrativa y Financiera</t>
  </si>
  <si>
    <t>Subdirección de Abastecimiento</t>
  </si>
  <si>
    <t>Subdirección de Administración de Información de Transferencias</t>
  </si>
  <si>
    <t>Subdirección de Contratación</t>
  </si>
  <si>
    <t>Subdirección de Diseño, Evaluación y Sistematización</t>
  </si>
  <si>
    <t>Subdirección de Gestión y Desarrollo del Talento Humano</t>
  </si>
  <si>
    <t>Subdirección de Investigación e información</t>
  </si>
  <si>
    <t>Subdirección de Nutrición</t>
  </si>
  <si>
    <t>Subdirección de Plantas Físicas</t>
  </si>
  <si>
    <t>Subdirección para Asuntos LGBTI</t>
  </si>
  <si>
    <t>Subdirección para la Adultez</t>
  </si>
  <si>
    <t>Subdirección para la Discapacidad</t>
  </si>
  <si>
    <t>Subdirección para la Familia</t>
  </si>
  <si>
    <t>Subdirección para la Gestión Integral Local</t>
  </si>
  <si>
    <t>Subdirección para la Identificación, Caracterización e Integración</t>
  </si>
  <si>
    <t>Subdirección para la Infancia</t>
  </si>
  <si>
    <t>Subdirección para la Juventud</t>
  </si>
  <si>
    <t>Subdirección para la Vejez</t>
  </si>
  <si>
    <t>Subsecretaría de Gestión Institucional</t>
  </si>
  <si>
    <t>Subsecretaría Técnica</t>
  </si>
  <si>
    <t xml:space="preserve">Realizar las sesiones de Comité Institucional de Gestión y Desempeño </t>
  </si>
  <si>
    <t>Fortalecer las competencias en innovación social desde la Secretaría Distrital de Integración Social.</t>
  </si>
  <si>
    <t>Garantizar el cumplimiento del rol de segunda línea de DADE en los planes de mejoramiento de la SDIS</t>
  </si>
  <si>
    <t>Garantizar la implementación de lineamientos del plan estadísitico distrital en la SDIS</t>
  </si>
  <si>
    <t>Implementar la Estrategia de racionalización de trámites, publicada en el Sistema Único de Información de Trámites - SUIT</t>
  </si>
  <si>
    <t>Implementar la estrategia de rendición de cuentas 2024</t>
  </si>
  <si>
    <t>Implementar las actividades del Plan de Austeridad</t>
  </si>
  <si>
    <t>Implementar las actividades del Plan Institucional de Gestión Ambiental PIGA</t>
  </si>
  <si>
    <t>Elaborar un informe trimestral que de cuenta de  las actividades de acompañamiento tecnico realizadas  a los equipos locales para el seguimiento a la prestación de los servicios sociales que estan bajo la responsabilidad de la Dirección de Nutrición y Abastecimiento.</t>
  </si>
  <si>
    <t>Desarrollar e implementar el Marco de Seguimiento y Monitoreo Interno a las actividades y/o productos misionales de la Estrategia IMG.</t>
  </si>
  <si>
    <t>Fortalecer técnicamente en la transformación de los servicios sociales con enfoque o rutas de inclusión social y productiva de las Subdirecciones adscritas a la Dirección</t>
  </si>
  <si>
    <t>Verificar el proceso de  formulación  de la Política Pública para las Familias</t>
  </si>
  <si>
    <t>Verificar la implementación de la Política Pública de discapacidad</t>
  </si>
  <si>
    <t>Acompañar y hacer seguimiento a la  implementación de la Política Pública de Habitabilidad en Calle.</t>
  </si>
  <si>
    <t>Acompañar y hacer seguimiento a la  implementación de la Política Pública de Juventud</t>
  </si>
  <si>
    <t>Acompañar y hacer seguimiento a la  implementación de la Política Pública de Primera Infancia, Infancia y Adolescencia.</t>
  </si>
  <si>
    <t>Acompañar y hacer seguimiento a la implementación de la Política Pública para el Envejecimiento y Vejez</t>
  </si>
  <si>
    <t>Acompañar y hacer seguimiento a la operación de las actividades para la formulación de la Política de Habitabilidad en Calle de acuerdo con la Guía para la Formulación e Implementación de las Políticas Públicas del Distrito</t>
  </si>
  <si>
    <t>Acompañar y hacer seguimiento a la operación de las actividades para la formulación de la Política Pública para el Envejecimiento y la Vejez de acuerdo con la Guía para la Formulación e Implementación de las Políticas Públicas del Distrito</t>
  </si>
  <si>
    <t xml:space="preserve">Consolidar los resultados de la implementación del modelo de gestión del abordaje territorial, en las  localidades de Bogotá
</t>
  </si>
  <si>
    <t>Supervisar la gestión precontractual, contractual y post contractual del contrato de operación logística supervisado por la Oficina Asesora de Comunicaciones.</t>
  </si>
  <si>
    <t>Divulgar el régimen disciplinario entre los servidores públicos y colaboradores de la entidad, con el propósito de promover el cumplimiento de las normas y prevenir la comisión de faltas disciplinarias.</t>
  </si>
  <si>
    <t>Gestionar y coordinar las actuaciones disciplinarias conforme a la normatividad vigente, a través de la Oficina de Control Disciplinario Interno.</t>
  </si>
  <si>
    <t>Ejecutar el plan anual de auditoría aprobado</t>
  </si>
  <si>
    <t>Diligenciar el formato de agenda regulatoria</t>
  </si>
  <si>
    <t>Formular la Política de prevención del Daño Antijurídico de la SDIS</t>
  </si>
  <si>
    <t>Fortalecer las capacidades técnicas de los apoderados judiciales</t>
  </si>
  <si>
    <t>Implementar el plan de acción del Modelo de Gestión Jurídica Pública en lo relacionado con la política de mejora normativa</t>
  </si>
  <si>
    <t>Monitorear la litigiosidad de la Entidad en el marco del Comité de Conciliación.</t>
  </si>
  <si>
    <t>Realizar la representación judicial y extrajudicial de la Entidad</t>
  </si>
  <si>
    <t xml:space="preserve">Implementar el plan de acción local de la apuesta estratégica definida, en el marco del Modelo de Gestión de Abordaje Territorial </t>
  </si>
  <si>
    <t xml:space="preserve">Convalidar las tablas de retención documental, periodo 2014 - 2017. </t>
  </si>
  <si>
    <t>Implementar el plan de preservación digital al largo plazo</t>
  </si>
  <si>
    <t>Implementar el Programa de Conservación Documental</t>
  </si>
  <si>
    <t>Elaborar un informe trimestral  que relacione la compra y distribución de alimentos perecederos y no perecederos a las unidades operativas de la SDIS que tienen servicios con componente alimentario</t>
  </si>
  <si>
    <t>Implementar un conjunto de acciones de bancarización a la población beneficiaria de la Estrategia de Ingreso Mínimo Garantizado (IMG), orientada a promover la apertura y uso activo de cuentas financieras en entidades autorizadas, de acuerdo con la elección de la persona.</t>
  </si>
  <si>
    <t>Publicar el Plan Anual de Compras 2026 en la página web de la entidad</t>
  </si>
  <si>
    <t>Actualizar el Listado Maestro de Documentos del Sistema de Gestión</t>
  </si>
  <si>
    <t>Conciliar y generar los reportes mensuales de Seguimiento al modulo Plan anual de adquisiciones (PAA) del aplicativo ERP SEVEN</t>
  </si>
  <si>
    <t>Formular el Plan de Acción Institucional Integrado PAII 2026</t>
  </si>
  <si>
    <t>Verificar la ejecución de los proyectos de inversión de la entidad</t>
  </si>
  <si>
    <t>Formular  y ejecutar el Plan de Integridad y Buen Gobierno</t>
  </si>
  <si>
    <t>Formular y ejecutar el Plan Anual de Vacantes y Previsión de Recursos Humanos</t>
  </si>
  <si>
    <t>Formular y ejecutar el Plan Conflicto de Intereses</t>
  </si>
  <si>
    <t xml:space="preserve">Formular y Ejecutar el Plan de Bienestar e Incentivos </t>
  </si>
  <si>
    <t>Formular y ejecutar el Plan de Seguridad y Salud en el Trabajo</t>
  </si>
  <si>
    <t xml:space="preserve">Formular y ejecutar el Plan Institucional de Capacitaciones </t>
  </si>
  <si>
    <t>Formular y publicar el Plan Estratégico de Talento Humano</t>
  </si>
  <si>
    <t>Articular el 100% de los proyectos presentados en la mesa técnica de articulación de TI,  con componentes de tecnología de la información.</t>
  </si>
  <si>
    <t>Implementar el Plan de mantenimiento preventivo y evolutivo de la infraestructura y servicios Tecnológicos</t>
  </si>
  <si>
    <t>Implementar el Plan de Seguridad y Privacidad de la Información</t>
  </si>
  <si>
    <t>Implementar el Plan de tratamiento de riesgos</t>
  </si>
  <si>
    <t>Implementar el Plan Estratégico de Tecnologías de la Información PETI</t>
  </si>
  <si>
    <t>Elaborar un informe trimestral que de cuenta de las actividades encaminadas a fortalecer las capacidades técnicas de los profesionales que implementan el componente alimentario y nutricional de los servicios sociales conforme a los lineamientos técnicos de la Entidad.</t>
  </si>
  <si>
    <t>Ejecutar los mantenimientos para garantizar la prestación de los servicios sociales</t>
  </si>
  <si>
    <t>Programar los mantenimientos preventivos y correctivos</t>
  </si>
  <si>
    <t>Estructurar el servicio social a implementar en la nueva Casa LGBTI, mediante la definición del modelo de atención, los lineamientos operativos y los componentes de dotación que soporten su puesta en marcha.</t>
  </si>
  <si>
    <t>Implementar un plan de  fortalecimiento de capacidades para la transformación cultural que promueva prácticas incluyentes y contribuya a la reducción de la discriminación hacia personas de los sectores sociales LGBTI.</t>
  </si>
  <si>
    <t>Formular la Política de Habitabilidad en Calle de acuerdo con la Guía para la Formulación e Implementación de las Políticas Públicas del Distrito</t>
  </si>
  <si>
    <t>Gestionar el cumplimiento del Plan de Acción de la Política Pública Distrital de Habitabilidad en Calle, asegurando el cumplimiento de las responsabilidades asignadas a la Secretaría Distrital de Integración Social (SDIS).</t>
  </si>
  <si>
    <t>Implementar la campaña distrital de transformación de imaginarios sociales de discapacidad</t>
  </si>
  <si>
    <t>Implementar los procesos de inclusión social y productiva de los servicios sociales, estrategias y acciones transversales de la Subdirección para la Discapacidad</t>
  </si>
  <si>
    <t>Desarrollar procesos de orientación y/o sensibilización a personas para la prevención de las violencias en el contexto familiar y sexual en Bogotá</t>
  </si>
  <si>
    <t>Implementar el plan de prevención y atención de violencia en el contexto familiar y violencia sexual en el Marco de Consejo Distrital de Atención a víctimas de violencia intrafamiliar, violencias y explotación sexual de niños niñas y adolescentes según lo establecido en el artículo 5 del  Acuerdo 152 del 2005.</t>
  </si>
  <si>
    <t>Implementar una ruta de gestión de oferta público-privada para promover la inclusión social y/o productiva en los territorios urbanos y rurales de Bogotá D.C.</t>
  </si>
  <si>
    <t>Identificar y caracterizar inmuebles tipo pagadiario y personas que habitan en residencias tipo pagadiario en las localidades priorizadas</t>
  </si>
  <si>
    <t>Implementar la caracterización de la población identificada en emergencia social, natural y/o antrópica</t>
  </si>
  <si>
    <t>Gestionar el cumplimiento de los 32 productos asociados a la política pública de Primera Infancia, Infancia y Adolescencia, asegurando el cumplimiento de las responsabilidades asignadas a la Secretaría Distrital de Integración Social (SDIS).</t>
  </si>
  <si>
    <t>Gestionar el cumplimiento de los 17 productos asociados a la Política Pública Distrital de Juventud, asegurando el cumplimiento de las responsabilidades asignadas a la Secretaría Distrital de Integración Social (SDIS).</t>
  </si>
  <si>
    <t xml:space="preserve">Implementar el Sistema Distrital de Juventud, en su componente mixto e institucional </t>
  </si>
  <si>
    <t>Formular la Política Pública Social para el Envejecimiento y la Vejez de acuerdo con la Guía para la Formulación e Implementación de las Políticas Públicas del Distrito</t>
  </si>
  <si>
    <t>Gestionar el cumplimiento del plan de acción de la Política Pública Social para el Envejecimiento y la Vejez, asegurando el cumplimiento de las responsabilidades asignadas a la Secretaría Distrital de Integración Social (SDIS).</t>
  </si>
  <si>
    <t>Consolidar en un repositorio el total de requerimientos y respuestas gestionadas por la SGI allegadas por los organismos de control político de carácter  distrital y nacional</t>
  </si>
  <si>
    <t>Elaborar informes de avance en la implementación del Modelo de relacionamiento con la ciudadanía en la SDIS</t>
  </si>
  <si>
    <t>Acompañar a 120 jardines infantiles públicos y privados del Distrito Capital, frente a los requisitos de calificación del instrumento único de verificación aplicado.</t>
  </si>
  <si>
    <t xml:space="preserve">Coordinar el seguimiento de las acciones de la SDIS en el PAD de  Víctimas. </t>
  </si>
  <si>
    <t>Establecer Acuerdos de Trabajo con aliados públicos, privados y cooperantes en el marco de la misión institucional</t>
  </si>
  <si>
    <t>Liderar la gestión de la Mesa Técnica de Servicios Sociales</t>
  </si>
  <si>
    <t>Realizar seguimiento a los compromisos de la SDIS en el Plan Operativo de Reincorporación</t>
  </si>
  <si>
    <t xml:space="preserve">Realizar segumiento a las recomendaciones emiitidas en el Consejo Distrital de Política Social </t>
  </si>
  <si>
    <t xml:space="preserve">Sensibilizar a las áreas misionales de la SDIS sobre enfoque diferencial de víctimas,  étnico, reincorporados- reintegrados y Género. </t>
  </si>
  <si>
    <t>PROCESO PLANEACIÓN ESTRATEGICA 
FORMATO FORMULACIÓN Y SEGUIMIENTO DEL PLAN DE ACCIÓN INSTITUCIONAL INTEGRADO</t>
  </si>
  <si>
    <t xml:space="preserve">Código: FOR-PE-001 </t>
  </si>
  <si>
    <t>Versión: 8</t>
  </si>
  <si>
    <t>Fecha: Memo I2024019320 - 16/07/2024</t>
  </si>
  <si>
    <t>Página: 1 de 1</t>
  </si>
  <si>
    <t>ENTIDAD:</t>
  </si>
  <si>
    <t>Secretaría Distrital de Integración Social</t>
  </si>
  <si>
    <t>MISIÓN:</t>
  </si>
  <si>
    <t>La Secretaría Distrital de Integración Social es una entidad pública de nivel central de Bogotá, líder del sector de integración social, encargada de formular e implementar políticas públicas poblacionales para garantizar el ejercicio de derechos, mediante una oferta de servicios sociales de calidad y la gestión de alianzas estratégicas con el sector privado y la cooperación internacional en pro de la inclusión social y productiva, el desarrollo de capacidades y la mejora de la calidad de vida de las personas en situación de mayor vulnerabilidad, con un enfoque territorial e intersectorial.</t>
  </si>
  <si>
    <t>VISIÓN:</t>
  </si>
  <si>
    <t>Para 2035, la Secretaría Distrital de Integración Social será líder nacional en política social y referente en la promoción de derechos, inclusión y servicios sociales de alta calidad. Contribuirá a la transformación de vidas y territorios a través de la innovación, la modernización institucional y una estrategia territorial integral, que llevará a una Bogotá más cuidadora, inclusiva, sostenible y consciente.</t>
  </si>
  <si>
    <t>PLAN DE DESARROLLO Y PLAN  ESTRATÉGICO SECTORIAL</t>
  </si>
  <si>
    <t>PLAN ESTRATÉGICO INSTITUCIONAL</t>
  </si>
  <si>
    <r>
      <rPr>
        <sz val="10"/>
        <color rgb="FF000000"/>
        <rFont val="Arial"/>
        <family val="2"/>
      </rPr>
      <t>PLAN DE ACCIÓN INSTITUCIONAL VIGENCIA</t>
    </r>
    <r>
      <rPr>
        <sz val="10"/>
        <color rgb="FF4472C4"/>
        <rFont val="Arial"/>
        <family val="2"/>
      </rPr>
      <t xml:space="preserve"> </t>
    </r>
    <r>
      <rPr>
        <sz val="10"/>
        <color rgb="FF000000"/>
        <rFont val="Arial"/>
        <family val="2"/>
      </rPr>
      <t>2026</t>
    </r>
  </si>
  <si>
    <t xml:space="preserve">IDENTIFICACIÓN </t>
  </si>
  <si>
    <t>Formulación</t>
  </si>
  <si>
    <t>Programación I trimestre</t>
  </si>
  <si>
    <t>Seguimiento I trimestre</t>
  </si>
  <si>
    <t>Programación II trimestre</t>
  </si>
  <si>
    <t>Seguimiento II trimestre</t>
  </si>
  <si>
    <t>Programación III trimestre</t>
  </si>
  <si>
    <t>Seguimiento III trimestre</t>
  </si>
  <si>
    <t>Programación IV trimestre</t>
  </si>
  <si>
    <t>Consolidado año</t>
  </si>
  <si>
    <t>Meta plan de desarrollo</t>
  </si>
  <si>
    <t>Objetivo estratégico sectorial</t>
  </si>
  <si>
    <t xml:space="preserve">Objetivo estratégico / Apuesta </t>
  </si>
  <si>
    <t>Política o componente MIPG</t>
  </si>
  <si>
    <t>Proceso relacionado</t>
  </si>
  <si>
    <t xml:space="preserve">Fuente de financiación </t>
  </si>
  <si>
    <t>Proyecto de inversión</t>
  </si>
  <si>
    <t xml:space="preserve">Actividad proyecto de inversión </t>
  </si>
  <si>
    <t>Tarea Proyecto de inversión</t>
  </si>
  <si>
    <t>Plan de Ajuste y Sostenibilidad MIPG</t>
  </si>
  <si>
    <t xml:space="preserve">Plan de acción política pública poblacional asociada  </t>
  </si>
  <si>
    <t>Categoría</t>
  </si>
  <si>
    <t>Número de Acción</t>
  </si>
  <si>
    <t>Acciones</t>
  </si>
  <si>
    <t>Meta</t>
  </si>
  <si>
    <t>Tendencia de meta</t>
  </si>
  <si>
    <t>Nombre del indicador de la meta</t>
  </si>
  <si>
    <t>Fórmula del indicador o índice</t>
  </si>
  <si>
    <t>Cantidad anual</t>
  </si>
  <si>
    <t>Fecha inicio
DD/MM/AAAA</t>
  </si>
  <si>
    <t>Fecha finalización
DD/MM/AAAA</t>
  </si>
  <si>
    <t>Dependencia responsable</t>
  </si>
  <si>
    <t>Evidencias programadas
I trimestre</t>
  </si>
  <si>
    <t xml:space="preserve">Programación  meta
I trimestre </t>
  </si>
  <si>
    <t>Ejecución del I trimestre
(Cálculo del indicador)</t>
  </si>
  <si>
    <t>Porcentaje de cumplimiento 
I trimestre</t>
  </si>
  <si>
    <t>Avance cualitativo
I trimestre</t>
  </si>
  <si>
    <t>Revisión segunda línea de defensa</t>
  </si>
  <si>
    <t>Evidencias programadas
II trimestre</t>
  </si>
  <si>
    <t xml:space="preserve">Programación  meta
II trimestre </t>
  </si>
  <si>
    <t>Ejecución del II trimestre
(Cálculo del indicador)</t>
  </si>
  <si>
    <t>Porcentaje de cumplimiento 
II trimestre</t>
  </si>
  <si>
    <t>Avance cualitativo
II trimestre</t>
  </si>
  <si>
    <t>Revisión segunda línea de defensa2</t>
  </si>
  <si>
    <t>Evidencias programadas
III trimestre</t>
  </si>
  <si>
    <t xml:space="preserve">Programación  meta
III trimestre </t>
  </si>
  <si>
    <t>Ejecución del III trimestre
(Cálculo del indicador)</t>
  </si>
  <si>
    <t>Porcentaje de cumplimiento 
III trimestre</t>
  </si>
  <si>
    <t>Avance cualitativo
III trimestre</t>
  </si>
  <si>
    <t>Revisión segunda línea de defensa3</t>
  </si>
  <si>
    <t>Evidencias programadas
IV trimestre</t>
  </si>
  <si>
    <t xml:space="preserve">Programación  meta
IV trimestre </t>
  </si>
  <si>
    <t>Ejecución del IV trimestre
(Cálculo del indicador)</t>
  </si>
  <si>
    <t>Porcentaje de cumplimiento 
IV trimestre</t>
  </si>
  <si>
    <t>Avance cualitativo
IV trimestre</t>
  </si>
  <si>
    <t>Revisión segunda línea de defensa4</t>
  </si>
  <si>
    <t>Columna1</t>
  </si>
  <si>
    <t>Programado meta</t>
  </si>
  <si>
    <t>Avance meta</t>
  </si>
  <si>
    <t>Porcentaje de avance</t>
  </si>
  <si>
    <t>Avance cualitativo</t>
  </si>
  <si>
    <t>6. Potenciar la misionalidad del sector de integración social con el desarrollo de procesos transversales eficientes que garanticen servicios sociales innovadores, de calidad y con enfoque diferencial.</t>
  </si>
  <si>
    <t>Seguimiento y evaluación del desempeño institucional</t>
  </si>
  <si>
    <t>Planeación estratégica</t>
  </si>
  <si>
    <t>Inversión</t>
  </si>
  <si>
    <t>7946 - Fortalecimiento de la Gestión Pública Institucional en Bogotá D.C.</t>
  </si>
  <si>
    <t>Implementar el 100 por ciento de las acciones para fortalecer la transparencia y atención a la ciudadanía.</t>
  </si>
  <si>
    <t>Implementar las acciones del Servicio Integral de Atención a la Ciudadania.</t>
  </si>
  <si>
    <t>No se asocia a Planes Institucionales integrados</t>
  </si>
  <si>
    <t>No se asocia a Plan de ajuste y sostenibilidad MIPG</t>
  </si>
  <si>
    <t>No se asocia a Políticas Públicas</t>
  </si>
  <si>
    <t>Constante</t>
  </si>
  <si>
    <t>Porcentaje de sesiones de Comité Institucional de Gestión y Desempeño realizadas</t>
  </si>
  <si>
    <t>(No. De actas de Comité Institucional de Gestión y Desempeño elaboradas / sesiones realizadas) *100</t>
  </si>
  <si>
    <t>Actas de Comité Institucional de Gestión y Desempeño I trimestre</t>
  </si>
  <si>
    <t>Durante el primer trimestre de 2026, se realizaron 21 sesiones de Comité Institucional de Gestión y Desempeño y se adelantaron las actas de las sesiones. Por lo anterior se cumplió al 100% de acuerdo con el cálculo del indicador</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</si>
  <si>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a la dependencia subir las evidencias, la carpeta esta vacia.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</si>
  <si>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Actas de Comité Institucional de Gestión y Desempeño II trimestre</t>
  </si>
  <si>
    <t>Durante el segundo trimestre de 2026, se realizaron 19 sesiones de Comité Institucional de Gestión y Desempeño y se adelantaron las actas de las sesiones. Por lo anterior se cumplió al 100% de acuerdo con el cálculo del indicador</t>
  </si>
  <si>
    <t>Desde la revisión de la Subdirección de Diseño Evaluación y Sistematización como segunda línea se verifica que los documentos aportados cumplan con los siguientes criterios, de acuerdo a su programación: 
Entregable respecto a la evidencia programada:
Fimas: cumple
Período reportado de la evidencia: cumple
Indicador: cumple
10/07/2026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</si>
  <si>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Actas de Comité Institucional de Gestión y Desempeño III trimestre</t>
  </si>
  <si>
    <t>Actas de Comité Institucional de Gestión y Desempeño IV trimestre</t>
  </si>
  <si>
    <t>2123. Reducir a 43 % la obsolescencia Tecnológica del Sector Integración Social la cual incluye la actualización de los sistemas de información y equipamiento tecnológico</t>
  </si>
  <si>
    <t>Gestión del conocimiento y la innovación</t>
  </si>
  <si>
    <t>Gestión del conocimiento</t>
  </si>
  <si>
    <t>7955 - Generación de la información, gestión del conocimiento y la innovación para la transformación social en Bogotá</t>
  </si>
  <si>
    <t xml:space="preserve">Implementar 15 productos de gestión del conocimiento para el fortalecimiento de las capacidades institucionales. </t>
  </si>
  <si>
    <t>Promover la apropiación del conocimiento estratégico de la entidad por medio de herramientas interactivas de fácil acceso para los(as) colaboradores(as) y la ciudadanía en general.</t>
  </si>
  <si>
    <t>Plan de ajuste y sostenibilidad MIPG</t>
  </si>
  <si>
    <t>Porcentaje de actividades para la promoción y fortalecimiento de competencias en innovación social desde la Secretaría Distital de Integración Social</t>
  </si>
  <si>
    <t>(No. de actividades para la promoción y fortalecimiento de competencias en innovación social desde la Secretaría Distital de Integración Social realizadas /   No. De actividades programadas en el periodo)*100</t>
  </si>
  <si>
    <t>Evidencias de realización de actividades de promoción y fortalecimiento en innovación social.</t>
  </si>
  <si>
    <t>El 13 de febrero de 2026 se realizó taller de innovación con los equipos de las iniciativas SLIS y el tema que se trató fue formular el reto de innovación a partir del problema identificado.  Se adjuntan como evidencias: Presentación, listado de autorización de uso de imagen y evidencia fotografica del taller.</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</si>
  <si>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</si>
  <si>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se realizó la Hackathon SDIS 2026: el mundial de la innovación, con la participación de 16 iniciativas de innovaicón (una por cada Subdirección Local).  Se realizó la definición de condiciones para realizar el evento entre las cuales están los criterios, cronograma, ficha técnica del evento entregada al operador, dejando 16 iniciativas participantes y tres ganadoras dentro de la competencia.  En el evento de cierre y premiación llevado a cabo el viernes 19 de junio las iniciativas ganadoras fueron las de la Subdirección Rafael Uribe Uribe, Keneddy y San Cristobal. Como evidencia se tienen los siguientes documentos: 
1. 1 Dos Presentaciones de apertura con las condiciones y cronograma del evento.
1. 2. Cronograma de mentores y expertos.
1. 3. Ficha técnica del evento entregada al operador
1.4 Brief del evento de cierre.
2.1. Minuto a minuto del evento de premiaicón y cierre. 
2.2 Presentacion criterios evento de cierre
2.3. Presentaciones finales iniciativas ganadoras. 
2. Se gestionó y llevo a cabo el curso de innovación pública avanzado por parte de la Veeduría distrital el  27/may/2926, cuyos asistentes fueron los enlaces de innovaicón de las Subdirecciones Locales. Se adjunta citación, listado de asistencia y evidencia fotográfica.
Por lo anterior, y de acuerdo con el cálculo del indicador se cumplió al 100% para el periodo de reporte.</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</si>
  <si>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10/07/2026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</si>
  <si>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Control interno</t>
  </si>
  <si>
    <t>Auditoría y control</t>
  </si>
  <si>
    <t>Asesorar técnicamente al 100% de las dependencias de la Entidad en la formulación y seguimiento de las políticas públicas, planes, programas, proyectos y gasto público.</t>
  </si>
  <si>
    <t>Asistir al 100% de las de dependencias de la Secretaría Distrital de Integración Social en la formulacion y seguimiento.</t>
  </si>
  <si>
    <t>Porcentaje de verificaciones del avance y cumplimiento de las acciones incluidas en los planes de mejoramiento de la SDIS</t>
  </si>
  <si>
    <t>(No. de verificaciones realizadas / No. De programadas en el periodo)*100</t>
  </si>
  <si>
    <t>Correo electrónico con las verificaciones realizadas del avance y cumplimiento de las acciones incluidas en los planes de mejoramiento de la SDIS</t>
  </si>
  <si>
    <t>En el primer trimestre se hizo la verificación del avance y cumplimiento de las acciones incluidas en los planes de mejoramiento de la SDIS.  Se remite un correo de evidencia del 19/03/2026 con la verificación del avance y cumplimiento de las acciones a cargo de la Dirección Poblacional.</t>
  </si>
  <si>
    <t>En el segundo trimestre de 2026 se hizo la verificación del avance y cumplimiento de las acciones incluidas en los planes de mejoramiento de la SDIS.  Se remite correos del 16 abril y 13 de mayo como evidencia de la verificación del avance y cumplimiento de las acciones dela subdirección de Contratación y de la Subdirección de gestión y Desarrollo del Talento Humano respectivamente.</t>
  </si>
  <si>
    <t>Gestión de la información estadística</t>
  </si>
  <si>
    <t>Suma</t>
  </si>
  <si>
    <t xml:space="preserve">Porcentaje de avance en la elaboración de los documentos en el marco del PED </t>
  </si>
  <si>
    <t>(No. De documentos de información estadísitica elaborados / No. De documentos programados en el periodo)*100</t>
  </si>
  <si>
    <t xml:space="preserve">Evidencias de los  documentos de información estadísitica elaborados </t>
  </si>
  <si>
    <t>Se apoyó en la construcción del documento "Bogotá: una ciudad que avanza en la calidad de la atención integral y la protección de sus niños, niñas y adolescentes", el cual presenta el Informe Anual Sistema de Monitoreo de las condiciones de vida de la Infancia y Adolescencia. Este documento cumple con los criterios definidos en cuanto a información estadística y por lo anterior, se da cumplimiento al indicador.</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</si>
  <si>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10/04/2026. Revisar esta evidencia con Laurita; el documento no relaciona en su titulo informacion estadistica.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</si>
  <si>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de 2026, la Dirección de Análisis y Diseño Estratégico (DADE), a través del Grupo de Gestión del Conocimiento, elaboró dos documentos técnicos que aportan evidencia estratégica para la toma de decisiones institucionales: el Informe Técnico de la Encuesta de Percepción y Satisfacción de Servicios Priorizados, que evaluó a 1.068 beneficiarios de nueve servicios y transferencias de la SDIS (cobertura aproximada de 385.717 personas) mediante un diseño probabilístico, encontrando niveles de satisfacción positiva muy altos (entre 89% y 98,3%) y fortalezas en utilidad percibida, calidad de la información y condiciones físicas de atención, junto con oportunidades de mejora en facilidad de acceso, simplificación de trámites y manejo de conflictos, que dieron lugar a una agenda de recomendaciones priorizadas; y el Documento Técnico del Registro de Cuidadores, que consolidó la metodología y los resultados de un registro construido a partir de tres fuentes de información (CABEZOTE-SIRBE, servicios orientados a cuidadores y el registro de la Subdirección de Discapacidad), validadas con el RSH y el SISBEN, e incorporó una escala jerárquica de carga de cuidado y un formulario especializado con la Escala Zarit abreviada, identificando un total de 141.771 personas cuidadoras en Bogotá —con fuerte concentración en mujeres (85,1%) y adultos entre 29 y 59 años (45,4%)— de las cuales el 42,9% presenta nivel de carga Alto, siendo crítico el segmento que cuida simultáneamente a personas con discapacidad y a NNA (83,8% en nivel Alto), lo que evidencia la necesidad de intervención prioritaria para este grupo</t>
  </si>
  <si>
    <t>Participación ciudadana en la gestión pública</t>
  </si>
  <si>
    <t>Realizar 45 espacios de contacto con la ciudadanía .</t>
  </si>
  <si>
    <t xml:space="preserve">Realizar el seguimiento (4) al avance de las acciones formuladas en el Plan Institucional de Participación Ciudadana de la Secretaría Distrital de Integración Social. </t>
  </si>
  <si>
    <t>Implementar la estrategia de rendición de cuentas</t>
  </si>
  <si>
    <t>Porcentaje de seguimiento a la implementación de la estrategia de rendición de cuentas</t>
  </si>
  <si>
    <t>(No. de informes de seguimiento al avance de la estrategia de rendición de cuentas, realizados / No. De informes programados)*100</t>
  </si>
  <si>
    <t>No programado</t>
  </si>
  <si>
    <t>Informe trimestral de seguimiento al avance de la estrategia de rendición de cuentas</t>
  </si>
  <si>
    <t>Durante este periodo se ha elaborado el informe de seguimiento al avance de la estrategia de rendición de cuentas correspondiente al primer trimestre de 2026. Como evidencia se presenta dicho informe en la carpeta correspondiente. De este modo se consiguió el cumplimiento del 100% de la meta trazada para el periodo</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</si>
  <si>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cumple
10/07/2026 Se sugiere gestionar las firmas del informe. 
21/07/2026: La dependencia atendió la recomendación,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</si>
  <si>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Racionalización de trámites</t>
  </si>
  <si>
    <t>No se asocia a Proyecto de Inversión</t>
  </si>
  <si>
    <t>No se asocia a meta proyecto de inversión</t>
  </si>
  <si>
    <t>Porcentaje de seguimiento a la implementación de la estrategia de racionalización de trámites</t>
  </si>
  <si>
    <t>(No. De informes de seguimiento a la implementación de la estrategia elaborados / No. De informes programados en el periodo)*100</t>
  </si>
  <si>
    <t>Informe de avance de la estrategia elaborada</t>
  </si>
  <si>
    <t>Durante este periodo se ha elaborado el informe de seguimiento al avance de la estrategia de racionalización de trámites correspondiente al primer trimestre de 2026. Como evidencia se presenta dicho informe en la carpeta correspondiente. De este modo se consiguió el cumplimiento del 100% de la meta trazada para el periodo</t>
  </si>
  <si>
    <t>2300. Implementar el 100 % de los servicios de soporte misional a la operación del sector Integración Social</t>
  </si>
  <si>
    <t>Componente ambiental</t>
  </si>
  <si>
    <t>Gestión ambiental</t>
  </si>
  <si>
    <t>Implementar el 100 por ciento de las soluciones en materia de servicios de apoyo transversal para la atención eficiente y oportuna de las necesidades operativas de la Entidad.</t>
  </si>
  <si>
    <t>Llevar a cabo el 100% de las actividades del Plan Institucional de Gestión Ambiental.</t>
  </si>
  <si>
    <t>Porcentaje de ejecución del Plan Institucional de Gestión Ambiental PIGA</t>
  </si>
  <si>
    <t>(Número de actividades ejecutadas / Número de actividades programadas) *100</t>
  </si>
  <si>
    <t>Plan formulado con cronograma de actividades ejecutadas y programadas</t>
  </si>
  <si>
    <t>Durante el I Trimestre 2026 se realizó seguimiento a la ejecución del Plan de Acción PIGA vigencia 2026, evidenciando que todas las actividades programadas de cada uno de los programas ambientales para el periodo del reporte, se ejecutaron al 100%. De esta manera, para este periodo de reporte apreciamos la ejecución de las siguientes actividades por programa: Programa Gestión Integral de Residuos: 8 actividades; Programa Consumo Sostenible: 12 actividades; Programa Gestión del Cambio Climático: 3 actividades; Programa Comunicación, Formación y Sensibilización: 12 actividades, para un total de 35 actividades ejecutadas de 35 actividades programadas, cumpliendo así con el 100% del indicador del periodo. 
De esta manera, se evidencia el cumplimiento de las actividades del trimestre programadas del Plan de Acción PIGA vigencia 2026.</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</si>
  <si>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No cumple
Indicador: cumple
10/04/2026. Se recomienda a la dependencia subir evidencia de la vigencia correspondiente, las evidencias corresponden a actas 2024 (carpeta 3.2). 16/04/2026, la dependencia realizó el ajuste,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</si>
  <si>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 
- Soportes que den cuenta de las actividades ejecutadas
Nota. El reporte de avances se encuentra sujeto a la programación de actividades para el respectivo periodo</t>
  </si>
  <si>
    <t>Durante el II Trimestre 2026 se realizó seguimiento a la ejecución del Plan de Acción PIGA vigencia 2026, evidenciando que todas las actividades programadas de cada uno de los programas ambientales para el periodo del reporte, se ejecutaron al 100%. De esta manera, para este periodo de reporte apreciamos la ejecución de las siguientes actividades por programa: Programa Uso Eficiente del Agua: 4 actividades; Programa Uso Eficiente de Energía: 4 actividades, Programa Gestión Integral de Residuos: 8 actividades; Programa Consumo Sostenible: 14 actividades; Programa Gestión del Cambio Climático: 5 actividades; Programa Comunicación, Formación y Sensibilización: 10 actividades, para un total de 45 actividades ejecutadas de 45 actividades programadas, cumpliendo así con el 100% del indicador del periodo. 
De esta manera, se evidencia el cumplimiento de las actividades del trimestre programadas del Plan de Acción PIGA vigencia 2026.</t>
  </si>
  <si>
    <t>Gestión financiera</t>
  </si>
  <si>
    <t>Funcionamiento</t>
  </si>
  <si>
    <t>Implementar el 100 % de las soluciones en materia de servicios de apoyo transversal para la atención eficiente y oportuna de las necesidades operativas de la Entidad.</t>
  </si>
  <si>
    <t>Disponer de los servicios personales suficientes, competentes e idoneos, para el correcto funcionamiento de los servicios transversales requeridos por la entidad.</t>
  </si>
  <si>
    <t>Porcentaje de ejecución Plan de Austeridad</t>
  </si>
  <si>
    <t>Matriz de seguimiento al plan de austeridad</t>
  </si>
  <si>
    <t xml:space="preserve">
La Dirección de Gestión Corporativa elaboró el balance de resultados de la implementación de las medidas de austeridad y transparencia del gasto público para la vigencia 2025, en cumplimiento de lo establecido en el artículo 5° del Acuerdo Distrital 719 de 2018.
Para tal efecto, se llevó a cabo la recopilación y el análisis de la información, en concordancia con las disposiciones del Decreto 062 de 2024, “Por el cual se ordena implementar medidas de austeridad y eficiencia del gasto público en las entidades y organismos de la administración distrital”.
La información fue suministrada por las diferentes áreas e incluyó los siguientes conceptos: cajas menores; impresión y fotocopiado; contratos de publicidad; trabajo suplementario; servicios públicos domiciliarios; contratos de prestación de servicios (talento humano); actividades de bienestar; consumo de vehículos asignados a funcionarios del nivel directivo; comisiones de servicio (costos de transporte y viáticos); bonos navideños; viáticos y mantenimiento.
Este ejercicio permitió generar los indicadores de austeridad correspondientes, con base en la comparación frente a la vigencia 2024.</t>
  </si>
  <si>
    <t>Desde la revisión de la Subdirección de Diseño Evaluación y Sistematización como segunda línea se verifica que los documentos aportados cumplan con los siguientes criterios, de acuerdo a su programación: 
Entregable respecto a la evidencia programada:
Firmas: cumple
Período reportado de la evidencia: cumple
Indicador: cumple
10/04/2026.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</si>
  <si>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Matriz de seguimiento trimestral al Plan de Austeridad (Archivo en Excel)</t>
  </si>
  <si>
    <t xml:space="preserve">En atención al requerimiento relacionado con la Matriz de seguimiento trimestral al Plan de Austeridad, se remite el archivo en formato Excel que contiene el seguimiento consolidado de las medidas de austeridad y eficiencia del gasto público correspondientes a la vigencia 2027.
La matriz presenta la información recopilada, consolidada y analizada a partir de los reportes suministrados por las diferentes dependencias de la entidad, permitiendo realizar el seguimiento trimestral al cumplimiento de las disposiciones en materia de austeridad del gasto.
La información reportada comprende, entre otros, los siguientes conceptos: cajas menores; impresión y fotocopiado; contratos de publicidad; trabajo suplementario; servicios públicos domiciliarios; contratos de prestación de servicios profesionales y de apoyo a la gestión; actividades de bienestar;  operación de vehículos asignados a funcionarios del nivel directivo; comisiones de servicio (transporte y viáticos); bonos navideños; viáticos y mantenimiento.
Por lo anterior y de acuerdo con el cálculo del indicador se alcanzó el 100% para el periodo.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</si>
  <si>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14/07/2026 Se solicita incluir el archivo de la tabla de resumen del plan en la que se reflejen las evidencias ejecutadas vs las programadas. 
21/07/2026: La dependencia atendió la recomendación,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</si>
  <si>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1992 - Entregar en el cuatrienio 77000000 Millón(es) de raciones de comida en los servicios sociales en el marco de la estrategia Bogotá Sin Hambre 2.0</t>
  </si>
  <si>
    <t>No se asocia a Objetivos Estratégicos Sectoriales</t>
  </si>
  <si>
    <t>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t>
  </si>
  <si>
    <t>No se asocia a política MIPG</t>
  </si>
  <si>
    <t>Prestación de servicios sociales</t>
  </si>
  <si>
    <t>7953 - Generación del bien-estar alimentario y nutricional en Bogotá D.C.</t>
  </si>
  <si>
    <t xml:space="preserve">Informes con las actividades de  acompañamiento técnico realizado a los equipos locales. </t>
  </si>
  <si>
    <r>
      <t>(No. de informes con las actividades del</t>
    </r>
    <r>
      <rPr>
        <strike/>
        <sz val="10"/>
        <color theme="1"/>
        <rFont val="Arial"/>
        <family val="2"/>
      </rPr>
      <t xml:space="preserve"> </t>
    </r>
    <r>
      <rPr>
        <sz val="10"/>
        <color theme="1"/>
        <rFont val="Arial"/>
        <family val="2"/>
      </rPr>
      <t>acompañamiento técnico realizado a los equipos locales / No. de informes programados)*100</t>
    </r>
  </si>
  <si>
    <t>Informe No. 1 con las actividades de  acompañamiento técnico realizado a los equipos locales.</t>
  </si>
  <si>
    <t xml:space="preserve">Durante el primer trimestre de 2026, la Dirección de Nutrición y Abastecimiento fortaleció la implementación del proyecto 7953 mediante el acompañamiento territorial a los equipos locales, lo que permitió avanzar en la apropiación de los lineamientos técnicos de los servicios, así como en el fortalecimiento de los canales de comunicación con las Subdirecciones Locales para atender oportunamente inquietudes y realizar seguimiento a la prestación de los servicios, principalmente en comedores comunitarios. Asimismo, se promovió la adecuada implementación de la línea técnica en gestión documental mediante visitas al 100% de las Subdirecciones Locales, facilitando el avance en procesos archivísticos y la transferencia de expedientes al archivo central, facilitando el acceso a la información y el cumplimiento de los planes de mejora asociados.
El seguimiento a la implementación de los servicios sociales y la articulación con las SLIS permitió la vinculación oportuna de nuevos participantes en los servicios, la depuración de registros y la gestión de inconsistencias en la información que reposa en el SIRBE, mejorando la calidad de esta. Paralelamente, se adelantaron acciones estratégicas para fortalecer los servicios de Comedores Comunitarios y Compromiso por una Alimentación Incluyente, mediante ajustes operativos, actualización de criterios de priorización, adopción de medidas afirmativas, coordinación con otras áreas SDIS para la armonización de fuentes de información y avances tecnológicos, orientados a garantizar una atención más equitativa y eficiente. Estas acciones, junto con el trabajo del equipo de articulación territorial y la activación oportuna de rutas interinstitucionales, han contribuido a mejorar la cobertura, la focalización y la protección de los derechos de la población beneficiaria de los apoyos alimentarios suministrados bajo las orientaciones de la Dirección de Nutrición y Abastecimiento.
</t>
  </si>
  <si>
    <t>Informe No. 2 con las actividades de  acompañamiento técnico realizado a los equipos locales.</t>
  </si>
  <si>
    <t>Durante el segundo trimestre de 2026, la Dirección de Nutrición y Abastecimiento, mediante el acompañamiento territorial a los equipos locales, avanzó en el fortalecimiento para la correcta implementación de los lineamientos técnicos de los servicios, así como afianzar los canales de comunicación con las Subdirecciones Locales para atender oportunamente inquietudes y realizar seguimiento a la prestación de los servicios, principalmente en lo que tiene que ver con comedores comunitarios. Asimismo, se promovió la adecuada implementación de la línea técnica en gestión documental mediante visitas a las Subdirecciones Locales, facilitando el avance en procesos archivísticos y la transferencia de expedientes al archivo central, facilitando el acceso a la información y el cumplimiento de los planes de mejora asociados..
El seguimiento a la implementación de los servicios sociales y la articulación con las SLIS permitió la vinculación oportuna de nuevos participantes en los servicios, la depuración de registros y la gestión de inconsistencias en la información que reposa en el SIRBE, mejorando la calidad de esta. Paralelamente, se adelantaron acciones estratégicas para fortalecer los servicios de Comedores Comunitarios y Compromiso por una Alimentación Incluyente, mediante ajustes operativos, actualización de criterios de priorización, adopción de medidas afirmativas, coordinación con otras áreas SDIS para la armonización de fuentes de información y avances tecnológicos, orientados a garantizar una atención más equitativa y eficiente. 
Por lo anterior, y de acuerdo con el cálculo del indicador se logró el 100%</t>
  </si>
  <si>
    <t>Informe No. 3  con las actividades de  acompañamiento técnico realizado a los equipos locales.</t>
  </si>
  <si>
    <t>Informe No. 4 con las actividades de  acompañamiento técnico realizado a los equipos locales.</t>
  </si>
  <si>
    <t>1987 - Atender 1300000 Persona(s) pobres extremas, pobres, vulnerables y víctimas del conflicto interno armado en esas condiciones, mediante transferencias monetarias (condicionadas y no condicionadas) donde se garantice que la población beneficiaria en su mayoría sean mujeres</t>
  </si>
  <si>
    <t>Gestión de trasnferencias</t>
  </si>
  <si>
    <t>Inversión y Funcionamiento</t>
  </si>
  <si>
    <t>7938 - Implementación de Transferencias monetarias para hogares en condición de pobreza o vulnerabilidad en Bogotá D.C.</t>
  </si>
  <si>
    <t>Realizar el 100% de los estudios requeridos para hacer el seguimiento a los resultados o impactos de la estrategia IMG.</t>
  </si>
  <si>
    <t>Desarrollar estudios sobre temáticas priorizadas por la estrategia IMG.</t>
  </si>
  <si>
    <t>Porcentaje de avance en el diseño e implementación del Marco de Seguimiento y Monitoreo Interno a las actividades y/o productos misionales de la Estrategia IMG</t>
  </si>
  <si>
    <t>No. de documentos de avance en el desarrollo y establecimiento del marco de seguimiento y monitoreo interno realizados en el periodo / No. de documentos programados en el periodo *100</t>
  </si>
  <si>
    <t>Documento de avance N. 1 con información de la contextualización y justificación del Marco de Seguimiento y Monitoreo Interno de la Estrategia IMG.</t>
  </si>
  <si>
    <t>Durante el periodo  de ejecución se realizó el documento Marco de monitoreo y gestión por resultados de la estrategia de ingreso mínimo garantizado, que incluye una Introducción, la Justificación , referencia conceptuales y metodología para dar cumplimiento al indicador propuesto
El indicador fue cumplido debido a que entregamos el documento, es decir alcanzo el 100%</t>
  </si>
  <si>
    <t>Desde la revisión de la Subdirección de Diseño Evaluación y Sistematización como segunda línea se verifica que los documentos aportados cumplan con los siguientes criterios, de acuerdo a su programación: 
Entregable respecto a la evidencia programada:
Firmas: No aplica Período reportado de la evidencia: cumple
Indicador: cumple
10/04/2026. Se recomienda a la dependencia registrar las actividades desarrollada en la columna del informe cualittativo correspondiente a la columna AC; aparece un porcentaje; el indicador programado que corresponde a un docuemento fue elaborado; por lo tanto, se recomienda ajustar el indicador .17/04/2026, la dependencia, realizó el asuste,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</si>
  <si>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Documento de avance N. 2 que contenga indicadores de línea base y metas 2026 en el Marco de Seguimiento y Monitoreo Interno de la Estrategia IMG.</t>
  </si>
  <si>
    <t>Durante el periodo de ejecución se realizó el Documento de avance N.2 que contiene la línea base y metas del 2026 en el Marco del Seguimiento y monitoreso internos de la Estrategia IMG
Por lo anterior y de acuerdo con el cálculo del indicador se logró el 100%</t>
  </si>
  <si>
    <t>Documento de avance N. 3 que contenga la herramienta de seguimiento a los indicadores de actividad y/o productos misionales, con el protocolo de aplicación</t>
  </si>
  <si>
    <t>Documento final consolidado del desarrollo y establecimiento Marco de Seguimiento y Monitoreo Interno a las Actividades y/o productos misionales de la Estrategia IMG</t>
  </si>
  <si>
    <t>2039. Coordinar un Plan Distrital de prevención de violencias dirigido a las personas que estén en riesgo sean o hayan sido víctimas de violencia en el contexto familiar y violencia sexual.</t>
  </si>
  <si>
    <t>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t>
  </si>
  <si>
    <t>8047-Generación de respuestas integradoras para la Inclusión social y productiva, y la prevención de todas las formas de violencia y discriminación en Bogotá D.C.</t>
  </si>
  <si>
    <t>Implementar 1 modelo de Atención Integral a las Familias - MAIF.</t>
  </si>
  <si>
    <t>Liderar y gestionar la reformulación, implementación y seguimiento de la Política Pública para las familias, así como la transversalización del enfoque diferencial de familias en otras políticas públicas en el Distrito​.</t>
  </si>
  <si>
    <t>PP Para las Familias</t>
  </si>
  <si>
    <t xml:space="preserve">Porcentaje de seguimiento en la  formulación de la nueva política pública para las Familias </t>
  </si>
  <si>
    <t>(No. De matrices de seguimiento consolidada / No. de seguimiento programado)*100</t>
  </si>
  <si>
    <t xml:space="preserve">Matriz de seguimiento en  la formulación de la nueva política pública para las Familias </t>
  </si>
  <si>
    <t>Para esta política se precisa en primer lugar informe final de resultados política anterior y documento de estructuración remitido a la SDP. Respecto a la formulación se cuenta con radicado a SDP etapa preparatoria la cual avala continuidad en el ejercicio, así como revisión de insumos para el proceso participativo por parte de esta dirección.</t>
  </si>
  <si>
    <t>2032. Atender a 10.000 personas con discapacidad sus familias y sus personas cuidadoras a través de servicios sociales estrategias y acciones transversales que favorezcan su inclusión social y productiva.</t>
  </si>
  <si>
    <t>Fortalecer 1 modelo de inclusión para personas con discapacidad, sus familias y sus personas cuidadoras.</t>
  </si>
  <si>
    <t>Implementar y hacer seguimiento de la Política  Pública de Discapacidad para Bogotá, y la transversalización del enfoque diferencial de discapacidad en otras políticas públicas en el Distrito​.</t>
  </si>
  <si>
    <t>PP para la Discapacidad</t>
  </si>
  <si>
    <t>Porcentaje de seguimiento  a los productos del plan de acción de la política pública para la Discapacidad</t>
  </si>
  <si>
    <t>Matriz de seguimiento en la implementación de la política pública de Discapacidad</t>
  </si>
  <si>
    <t>Se cuenta con información relacionada a reportes plan de acción correspondiente a primer trimestre 2026, informe semestral vigencia 2024 avalado por SDP, documento trazador presupuestal y con especial énfasis el proceso de modificación y ajuste que se viene realizando al plan de acción, en articulación con DADE y entidades vinculadas, en la matriz de seguimiento a la implementación de la política.
Po lo anterior, y de acuerdo con el cálculo del indicador se cumplió al 100%</t>
  </si>
  <si>
    <t>Vincular a 10.000 personas con discapacidad, sus familias y sus personas cuidadoras en los servicios sociales.</t>
  </si>
  <si>
    <t>Fomentar la inclusión social y productiva de las personas con discapacidad, sus familias y sus personas cuidadoras a través de la articulación transectorial que permita la generación de oportunidades y el goce efectivo de sus derechos.</t>
  </si>
  <si>
    <t>Porcentaje de elaboración del Informe de gestión del fortalecimiento técnico y servicios sociales de las Subdirecciones adscritas a la Dirección</t>
  </si>
  <si>
    <t>(No. de informes de gestión elaborados / No. De informes programados) *100</t>
  </si>
  <si>
    <t>Informe de gestión del fortalecimiento técnico y servicios sociales de las Subdirecciones adscritas a la Dirección</t>
  </si>
  <si>
    <t xml:space="preserve">Se brindó acompañamiento técnico permanente a las Subdirecciones para la Familia, Discapacidad y Asuntos LGBTI en la estructuración, fortalecimiento y seguimiento de sus rutas estratégicas de inclusión y empleabilidad, mediante orientaciones técnicas, metodológicas y de enfoque. Como resultado, se consolidó la propuesta de la Red Empresarial por las Familias de Bogotá, actualmente pendiente de aprobación por la Subsecretaría Técnica; se fortaleció la Ruta de Acompañamiento para la Inclusión Laboral de Personas con Discapacidad, con seguimiento a través de comités técnicos quincenales; y se avanzó en la consolidación del Portafolio de Servicios y la Ruta de Empleabilidad para los sectores sociales LGBTI, con reuniones mensuales de seguimiento con la Dirección, fortaleciendo la articulación institucional, los mecanismos de implementación y la incorporación de enfoques de derechos, inclusión y no discriminación.
</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</si>
  <si>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cumple
10/07/2026 Se sugiere gestionar las firmas del informe y ajustar el nombre del documento de acuerdo con el nombre de la evidencia programada. 
21/07/2026: La dependencia atendió la recomendación,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</si>
  <si>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2002. Vincular 3400 Persona(s) habitantes de calle en servicios sociales de
permanencia</t>
  </si>
  <si>
    <t>1. Reducir las formas extremas de exclusión en Bogotá de personas, familias y hogares mediante estrategias que garanticen el acceso a servicios básicos y oportunidades socioeconómicas, mediante el fortalecimiento de la inclusión social y productiva.</t>
  </si>
  <si>
    <t>7948 - Desarrollo del abordaje integral del fenómeno de habitabilidad en calle para contribuir a la reducción de formas extremas de exclusión en Bogotá D.C.</t>
  </si>
  <si>
    <t>Desarrollar  1 estrategia  para la creación y gestión del conocimiento para la adecuada toma de decisiones entorno al fenómeno de habitabilidad en calle en Bogotá.</t>
  </si>
  <si>
    <t>Estructurar e implementar metodologías que permitan la identificación y caracterización  de personas, entornos  y procesos en el marco del  fenómeno de habitabilidad en calle.</t>
  </si>
  <si>
    <t>PP Para el Fenómeno de Habitabilidad en Calle</t>
  </si>
  <si>
    <t>Porcentaje de seguimiento  a los productos del plan de acción de la política pública de Habitabilidad en Calle</t>
  </si>
  <si>
    <t>Informe de seguimiento a la implementación de la política pública de Habitabilidad en Calle</t>
  </si>
  <si>
    <t>Porcentaje de seguimiento al avance de la  formulación de la Política Pública de Habitabilidad en Calle</t>
  </si>
  <si>
    <t>(No. De seguimientos al avance de la formulación de la PP de Habitabilidad en Calle/ No. seguimientos al avance de la formulación de la    PP de Habitabilidad en Calle programados) *100</t>
  </si>
  <si>
    <t>Informe de acompañamiento y gestión a la formulación de la Política Pública de Habitabilidad en Calle</t>
  </si>
  <si>
    <t>Durante el primer trimestre de 2026, la Dirección Poblacional ha brindado un acompañamiento técnico y de gestión permanente al equipo formulador de la Política Pública de Habitabilidad en Calle, orientado a fortalecer la fase de agenda pública y la construcción del documento diagnóstico. Este acompañamiento se ha centrado en la asesoría especializada para la definición del problema público, objetivos y factores estratégicos, la incorporación del enfoque diferencial poblacional, y la alineación metodológica con la Secretaría Distrital de Planeación bajo el esquema CONPES. Asimismo, ha incluido la gestión del conocimiento con expertos, la revisión y retroalimentación continua de productos documentales, el seguimiento al cronograma y la identificación de alertas para garantizar el cumplimiento de los tiempos. De manera complementaria, se ha promovido la articulación intra e intersectorial y la coordinación técnica entre actores lave, contribuyendo a consolidar un diagnóstico más robusto, coherente y con sustento técnico para avanzar hacia la fase de formulación de la política pública.</t>
  </si>
  <si>
    <t>Desde la revisión de la Subdirección de Diseño Evaluación y Sistematización como segunda línea se verifica que los documentos aportados cumplan con los siguientes criterios, de acuerdo a su programación: 
Entregable respecto a la evidencia programada:
Fimas: Cumple
Período reportado de la evidencia: No cumple
Indicador: cumple
10/04/2026.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</si>
  <si>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de 2026, la Dirección Poblacional brindó asistencia técnica a la Subdirección para la Adultez en la consolidación del Documento Diagnóstico de la Política Pública Distrital para la Habitabilidad en Calle, mediante la revisión conceptual y metodológica, la incorporación transversal de los enfoques de derechos humanos, género, poblacional-territorial, diferencial, cultura ciudadana y ambiental, y la articulación con la Secretaría Distrital de Planeación, la Secretaría Distrital de la Mujer y las áreas técnicas de la SDIS. El acompañamiento permitió fortalecer el análisis sobre violencias basadas en género, discapacidad, diversidad sexual, exclusión social y consumo de sustancias psicoactivas, así como precisar la metodología de síntesis relacional, el árbol de problemas, los puntos críticos y los mecanismos de sistematización del proceso participativo. Como principal resultado, el Documento Diagnóstico fue finalizado y obtuvo concepto favorable de la Secretaría Distrital de Planeación, lo que habilita el tránsito a la fase de formulación de la política y a la construcción de su Plan de Acción, proceso que requerirá traducir los hallazgos del diagnóstico en objetivos, estrategias, productos, metas e indicadores con enfoque diferencial y de género.
Por lo anterior, y de acuerdo con el cálculo del indicador se cumplió el 100%</t>
  </si>
  <si>
    <t>2033 - Atender a 150000 Joven(es) en los servicios sociales en unidades
operativas y estrategias de inclusión social y productiva</t>
  </si>
  <si>
    <t>7940 - Implementación de estrategias de inclusión social y productiva para la población joven en situación de pobreza y vulnerabilidad en Bogotá D.C.</t>
  </si>
  <si>
    <t>Beneficiar a 40.000 jóvenes a través de una ruta de inclusión social y productiva con enfoque diferencial y de género.</t>
  </si>
  <si>
    <t>Seguimiento a la implementación en el distrito de la Política Pública de Juventud y el funcionamiento del Sistema Distrital de Juventud.</t>
  </si>
  <si>
    <t>PP de Juventud</t>
  </si>
  <si>
    <t>Porcentaje de seguimiento  a los productos del plan de acción de la política pública de Juventud</t>
  </si>
  <si>
    <t>Matriz de seguimiento a la implementación de la política pública de Juventud</t>
  </si>
  <si>
    <t>Durante el primer trimestre de 2026, el avance del Plan de Acción de la Política Pública Distrital de Juventud y los productos con reporte de cumplimiento para el periodo fueron presentados a la Secretaría Distrital de Planeación. Como resultado de este seguimiento, el Plan registró un avance aproximado del 9%, asociado a la ejecución de acciones lideradas principalmente por la Subdirección para la Juventud y el Instituto Distrital para la Protección de la Niñez y la Juventud —IDIPRON—, orientadas a la inclusión social, educativa y productiva de las juventudes, con aplicación de los enfoques poblacional, diferencial, territorial y de género. Entre los principales resultados se reporta la atención de 4.370 jóvenes mediante estrategias inclusivas y móviles; la participación de 4.366 jóvenes en acciones de prevención de riesgos sociales desarrolladas en las Casas de Juventud; la atención de 377 jóvenes en situaciones de emergencia social; la entrega de transferencias monetarias condicionadas a 4.244 participantes del programa Jóvenes con Oportunidades, cifra correspondiente a la vigencia 2025; la vinculación de 1.130 jóvenes a procesos de formación ocupacional, intermediación laboral y articulación con convenios empresariales, de los cuales 522 accedieron a oportunidades de empleo; la participación de 544 jóvenes en acciones asociadas al Sistema Distrital de Cuidado; el acceso de 201 jóvenes a procesos de formación académica flexible; y la atención de 425 jóvenes mediante estrategias de reducción de riesgos y daños relacionados con el consumo de sustancias psicoactivas. Asimismo, se avanzó en la producción y circulación de contenidos juveniles a través de medios públicos distritales. En conjunto, estos resultados evidencian avances en la cobertura de la oferta institucional, la articulación interinstitucional y el fortalecimiento de capacidades para la garantía de derechos de las juventudes; no obstante, el porcentaje de ejecución alcanzado debe analizarse frente a las metas programadas para la vigencia y a la distribución temporal de los productos, con el fin de establecer la consistencia del avance e identificar posibles rezagos o necesidades de ajuste en la implementación del Plan de Acción.
Por lo anterior, se cumplió al 100% para el periodo de reporte</t>
  </si>
  <si>
    <t>2034 - Atender a 161000 Persona(s) mayores en los servicios sociales y transferencias</t>
  </si>
  <si>
    <t>7937 - Generación de oportunidades para la inclusión social y productiva de las personas mayores en Bogotá D.C.</t>
  </si>
  <si>
    <t>Atender a 85.898 persona mayores a través de procesos ocupacionales y de desarrollo humano, procesos de autocuidado, de cuidado integral y protección.</t>
  </si>
  <si>
    <t>Realizar el seguimiento a la implementación del Plan de Acción de la Política Pública Social para el Envejecimiento y la Vejez - PPSEV.</t>
  </si>
  <si>
    <t>PP Para el envejecimiento y Vejez</t>
  </si>
  <si>
    <t>Porcentaje de seguimiento  a los productos del plan de acción de la política pública para el Envejecimiento y la Vejez</t>
  </si>
  <si>
    <t>Matriz de seguimiento a la implementación de la política pública para el Envejecimiento y Vejez</t>
  </si>
  <si>
    <t>Adelantar la evaluación y la reformulación de la Política Pública Social para el Envejecimiento y la Vejez -PPSEV, teniendo en cuenta el concepto de nueva longevidad.</t>
  </si>
  <si>
    <t>Porcentaje de seguimiento al avance de la formulación de la Política Pública para el Envejecimiento y la Vejez</t>
  </si>
  <si>
    <t>(No. De seguimientos al avance de la formulación de la PPSEV/No. De seguimientos al avance de la formulación de la PPSEV programados) * 100</t>
  </si>
  <si>
    <t xml:space="preserve">Informe de acompañamiento y gestión a la formulación de la Política Pública para el Envejecimiento y la Vejez </t>
  </si>
  <si>
    <t>Durante el primer trimestre de 2026, la Dirección Poblacional ha brindado un acompañamiento técnico y de gestión continuo al equipo formulador de la Política de Envejecimiento y Vejez, enfocado en fortalecer la implementación de la estrategia de participación, la organización y sistematización de la información cuantitativa y cualitativa, y la consolidación de los insumos requeridos para la construcción del documento de diagnóstico. Este acompañamiento ha incluido la orientación metodológica, la revisión y retroalimentación de avances documentales, la articulación con instancias intersectoriales, entes de control, inatancias de participación y  con la Secretaría Distrital de Planeación, así como la alineación técnica permanente con la dirección para ajustar cronogramas, enfoques conceptuales y criterios de análisis.</t>
  </si>
  <si>
    <t>Durante el segundo trimestre de 2026, la Dirección Poblacional realizó acompañamiento técnico y de gestión al proceso de formulación de la Política Pública de Envejecimiento y Vejez, con énfasis en el fortalecimiento de la fase diagnóstica y la preparación de los documentos requeridos por la Secretaría Distrital de Planeación. Las acciones incluyeron la revisión y retroalimentación de los componentes cuantitativo y cualitativo del diagnóstico, la construcción de insumos sobre exclusión, abandono, habitabilidad en calle, pobreza y pobreza oculta, así como el análisis de información territorial para la identificación de situaciones críticas. También se acompañaron espacios técnicos e intersectoriales, entre ellos la Mesa Técnica y el Comité Operativo de Envejecimiento y Vejez, mediante metodologías orientadas a fortalecer la participación, la articulación institucional y la identificación de puntos críticos y factores estratégicos. Adicionalmente, se promovió la coordinación con los procesos de formulación de las políticas de habitabilidad en calle y sustancias psicoactivas. Estos avances contribuyeron a consolidar el Documento de Diagnóstico, cuya radicación ante la Secretaría Distrital de Planeación se proyectó para el tercer trimestre de 2026.</t>
  </si>
  <si>
    <t>2103 - Implementar un (1) sistema de aseguramiento de la calidad para la
atención a la primera infancia de prestadores públicos y privados en el
marco de la atención integral</t>
  </si>
  <si>
    <t>5. Contribuir a que las niñas y niños de la primera infancia en Bogotá reciban atención integral y de calidad, mediante la ampliación de la cobertura, la articulación de esfuerzos y la optimización de la gestión y gobernanza, con el fin de garantizar su bienestar y desarrollo integral.</t>
  </si>
  <si>
    <t>7939 - Desarrollo de capacidades para las gestantes, niñas, niños, adolescentes y sus familias que promuevan su desarrollo integral en Bogotá D.C.</t>
  </si>
  <si>
    <t>Realizar el 100% de las acciones interinstitucionales distritales y locales para el cumplimiento de la Ruta Integral de Atenciones (RIA) y la Política Pública de Primera Infancia, infancia y Adolescencia (PPPIIA).</t>
  </si>
  <si>
    <t>Implementar una estrategia de fortalecimiento técnico y operativo para mejorar la calidad en la atención para la primera infancia, infancia y adolescencia en los servcios.</t>
  </si>
  <si>
    <t>PP Infancia y Adolescencia</t>
  </si>
  <si>
    <t>Porcentaje de seguimiento  a los productos del plan de acción de la política pública para la primera Infancia, Infancia y Adolescencia</t>
  </si>
  <si>
    <t>Matriz de seguimiento en la implementación de la política pública de Primera Infancia, Infancia y Adolescencia</t>
  </si>
  <si>
    <t>Durante el primer trimestre de 2026, el avance del Plan de Acción de la Política Pública de Primera Infancia, Infancia y Adolescencia y los productos con reporte de cumplimiento fueron presentados a la Secretaría Distrital de Planeación. El Plan alcanzó un avance aproximado del 9,61%, asociado a acciones de garantía de derechos, atención integral y prevención de vulneraciones. Entre los principales resultados se reportan: la atención de 1.165 niñas, niños y adolescentes en Centros Amar; la vinculación de 462 niñas y niños mediante Ciudad Niñez; la atención de 215 niñas y niños y 135 familias en Centros Proteger; la atención de 5.186 niñas, niños y adolescentes en Comisarías de Familia, incluidos 4.268 casos de violencia intrafamiliar; y el acompañamiento de 1.319 víctimas o afectados por el conflicto armado a través de Atrapasueños. También se orientó a 1.376 personas en crianza respetuosa y prevención de violencias; se atendió a 217 adolescentes en Forjar Restaurativo; 1.594 adolescentes y jóvenes participaron en procesos de formación en derechos sexuales y reproductivos; y 1.220 niñas, niños y adolescentes con discapacidad o alteraciones en el desarrollo fueron acompañados mediante Entre Pares. En primera infancia, Creciendo Juntos atendió a 13.624 personas gestantes, niñas y niños; Crecemos en la Ruralidad benefició a 342 niñas y niños; y Arte de Cuidar-te atendió a 2.008 participantes. Además, 9.049 personas recibieron apoyos alimentarios y se entregaron 19.091 bonos. Estos resultados muestran avances en cobertura, atención integral y articulación territorial e institucional.
Por lo anterior y de acuerdo con el cálculo del indicador se cumplió al 100%</t>
  </si>
  <si>
    <t>2000. Implementar una (1) estrategia de abordaje territorial para beneficiar a personas migrantes o personas en situaciones de emergencias sociales sanitarias naturales antrópicas y de vulnerabilidad inminente.</t>
  </si>
  <si>
    <t>7947 - Fortalecimiento de la gestión territorial para la promoción de la gobernanza, inclusión y movilidad social en los territorios urbanos y rurales de Bogotá D.C.</t>
  </si>
  <si>
    <t>01-Implementar 1 modelo de gestión del abordaje territorial de la Secretaría Distrital de Integración Social en las 20 localidades de Bogotá.</t>
  </si>
  <si>
    <t>01Asistir técnicamente a las 20 localidades de Bogotá en la implementación del modelo de gestión del abordaje territorial.</t>
  </si>
  <si>
    <t xml:space="preserve">Número de informes de resultados consolidados de la implementación del Modelo de gestión del abordaje territorial elaborados </t>
  </si>
  <si>
    <t>Número de informes elaborados</t>
  </si>
  <si>
    <t xml:space="preserve">Informe con los resultados presentados durante el primer trimestre de la vigencia  </t>
  </si>
  <si>
    <t xml:space="preserve">El informe consolida los resultados reportados durante enero, febrero y marzo de 2026 en relación con la implementación y consolidación del Modelo de Gestión de Abordaje Territorial (MGAT) en las 20 localidades de Bogotá D.C., en el marco del proyecto de inversión 7947 "Fortalecimiento de la gestión territorial para la promoción de la gobernanza, inclusión y movilidad social en los territorios urbanos y rurales de Bogotá D.C.". 
Durante este período, la Dirección Territorial desarrolló un proceso secuencial orientado a fortalecer la implementación del modelo, que incluyó el análisis de fichas territoriales, narrativas e informes de gestión, un ejercicio evaluativo participativo y se profundizó en la definición de lineamientos técnicos, el ajuste de herramientas metodológicas y la orientación a las Subdirecciones Locales para la formulación de sus planes de acción. Atendiendo la recomendación de la segunda línea de defensa, se realizó la firma del informe por quien lo elaboró, revisó y aprobó.
</t>
  </si>
  <si>
    <t>Desde la revisión de la Subdirección de Diseño Evaluación y Sistematización como segunda línea se verifica que los documentos aportados cumplan con los siguientes criterios, de acuerdo a su programación: 
Entregable respecto a la evidencia programada:
Firmas: No cumple
Período reportado de la evidencia: cumple
Indicador: cumple
10/04/2026. Se recomienda a la dependencia hacer firmar el informe por quien lo elaboró, revisó y aprobó. 16/04/2026, la dependencia atiende la recomendación, por lo tanto, no se generan observaciones adicionales .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</si>
  <si>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Informe con los resultados presentados durante el segundo  trimestre de la vigencia  </t>
  </si>
  <si>
    <t xml:space="preserve">El presente informe consolida los resultados reportados durante abril, mayo y junio de 2026, de la implementación del Modelo de Gestión de Abordaje Territorial en las 20 localidades de Bogotá D.C., en cumplimiento de la acción del Plan de Acción Institucional Integrado 2026: “Consolidar los resultados de la implementación del modelo de gestión del abordaje territorial, en las localidades de Bogotá”. El Modelo es una herramienta de gestión que permite aportar a la materialización de política pública social de forma pertinente y efectiva, de acuerdo con las características, dinámicas y necesidades de los territorios y se estructura en cuatro componentes. Los resultados de este informe se presentan en dos apartados. En el primero se exponen los avances generales de la implementación del MGAT en las 20 localidades del Distrito, proporcionando el contexto necesario para la comprensión de los resultados desarrollados en el resto del informe. En el segundo apartado se presentan los avances y resultados específicos de la implementación del modelo, organizados por cada uno de sus componentes, permitiendo un análisis detallado del nivel de desarrollo alcanzado en cada uno de ellos. </t>
  </si>
  <si>
    <t xml:space="preserve">Informe con los resultados presentados durante el tercer trimestre de la vigencia  </t>
  </si>
  <si>
    <t xml:space="preserve">Informe con los resultados presentados durante el cuarto trimestre de la vigencia  </t>
  </si>
  <si>
    <t>Comunicación estratégica</t>
  </si>
  <si>
    <t>Implementar el 100% de la política de comunicación institucional en la Secretaría Distrital de Integración Social.</t>
  </si>
  <si>
    <t>Divulgar la información institucional de acuerdo al plan de comunicaciones.</t>
  </si>
  <si>
    <t>Porcentaje de seguimiento a la gestión precontractual, contractual y post del contrato de operación logística supervisado por la Oficina Asesora de Comunicaciones.</t>
  </si>
  <si>
    <t>(No. de informes de seguimiento  a la gestión precontractual, contractual y post del contrato de operación logística, realizados / No. De informes programados)*100</t>
  </si>
  <si>
    <t>Informe de gestión de las actividades de ejecución del contrato de operación logística de acuerdo con la etapa contractual que se esté surtiendo.</t>
  </si>
  <si>
    <t xml:space="preserve">Teniendo en cuenta el indicador, se realiza el informe de  seguimiento a la ejecución  contractual del contrato vigente de operador logístico y  del mismo modo , en el documento se consigna la gestión  al nuevo  proceso en fase  precintractual.  </t>
  </si>
  <si>
    <t>Desde la revisión de la Subdirección de Diseño Evaluación y Sistematización como segunda línea se verifica que los documentos aportados cumplan con los siguientes criterios, de acuerdo a su programación: 
Entregable respecto a la evidencia programada:
Firmas: No cumple
Período reportado de la evidencia: cumple
Indicador: cumple
10/04/2026. Se recomienda a la dependencia hacer firmar el informe por quíen lo elaboró, revisó y aprobó. 16/04/2026, la dependencia realiza el ajuste correspondiente,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</si>
  <si>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Teniendo en cuenta el indicador, se realiza el informe de  seguimiento a la ejecución  contractual del contrato vigente de operador logístico y  del mismo modo , en el documento se consigna la gestión  al nuevo  proceso en fase  precontractual.  </t>
  </si>
  <si>
    <t>Integridad</t>
  </si>
  <si>
    <t>Talento humano</t>
  </si>
  <si>
    <t>Adelantar el 100% del plan de actividades de modernizacion institucional para la definicion de los nuevos esquemas de operación.</t>
  </si>
  <si>
    <t>Documentar y acompañar la estructuración de los diseños de modernización institucional para la eficiencia administrativa en la operación de los servicios de la Secretaría de Integración Social.</t>
  </si>
  <si>
    <t>Porcentaje de cumplimiento en la gestión de actuaciones disciplinarias</t>
  </si>
  <si>
    <t>(No. de actuaciones disciplinarias gestionadas / No. de actuaciones disciplinarias recibidas)*100</t>
  </si>
  <si>
    <t>Informe de gestión elaborado a partir de la base de datos general de la OCDI, en el cual se detalla el estado, la instrucción y el número de procesos vigentes en la dependencia.</t>
  </si>
  <si>
    <t>Durante el primer trimestre se consolidó un informe de gestión construido a partir de la base de datos general de la OCDI, en el cual se detalló el estado de los procesos de la oficina, lo que permite tomar decisiones de forma más asertiva.</t>
  </si>
  <si>
    <t>Desde la revisión de la Subdirección de Diseño Evaluación y Sistematización como segunda línea se verifica que los documentos aportados cumplan con los siguientes criterios, de acuerdo a su programación: 
Entregable respecto a la evidencia programada:
Firmas: No cumple
Período reportado de la evidencia: cumple
Indicador: cumple
10/04/2026. Se recomienda a la dependencia subir la evidencia, la carpeta esta vacia, 16/04/2026 la dependencia atendio la recomendación,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</si>
  <si>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se consolidó un informe de gestión construido a partir de la base de datos general de la OCDI, en el cual se detalló el estado de los procesos de la oficina, lo que permite tomar decisiones de forma más asertiva.
Por lo anterior, se logró el 100% para el trimestre</t>
  </si>
  <si>
    <t>Porcentaje de jornadas de sensibilización de sobre el Regimen Disciplinario, dirigidas a los servidores publicos y colaboradores de la entidad</t>
  </si>
  <si>
    <t>(No. de jornadas de sensibilización para prevención de faltas disciplinarias realizadas  / No. de jornadas programadas) *100</t>
  </si>
  <si>
    <t>Registros de las jornadas de sensibilización efectuadas, con listas de asistencia y evidencia fotográfica.</t>
  </si>
  <si>
    <t>Durante el primer trimestre, la OCDI participó activamente en jornadas de capacitación impartidas por otras dependencias, asumiendo un rol protagónico en las actividades de sensibilización sobre el Régimen Disciplinario. A través de sus intervenciones, se promovió una mayor comprensión de las responsabilidades en el ejercicio de la función pública.</t>
  </si>
  <si>
    <t>Desde la revisión de la Subdirección de Diseño Evaluación y Sistematización como segunda línea se verifica que los documentos aportados cumplan con los siguientes criterios, de acuerdo a su programación: 
Entregable respecto a la evidencia programada:
Firmas: No cumple
Período reportado de la evidencia: cumple
Indicador: cumple
10/04/2026. Se recomienda a la dependencia subir la evidencia, que de cuenta de las acciones desarrolladas, la carpeta esta vacia. 16/04/2026, la dependencia atiende la recomendacion,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</si>
  <si>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la OCDI participó activamente en jornadas de capacitación impartidas por otras dependencias, asumiendo un rol protagónico en las actividades de sensibilización sobre el Régimen Disciplinario. A través de sus intervenciones, se promovió una mayor comprensión de las responsabilidades en el ejercicio de la función pública.  
Por lo anterior, se cumplió el 100%</t>
  </si>
  <si>
    <t>Adelantar el  100% de las acciones necesarias que permitan avanzar en la implementación del plan de acción de la política pública distrital de la gestión integral del talento humano.</t>
  </si>
  <si>
    <t>Disponer de los servicios personales suficientes, competentes e idoneos, para el correcto funcionamiento de los procesos transversales requeridos por la entidad.</t>
  </si>
  <si>
    <t>Porcentaje de cumplimiento del plan anual de auditoría</t>
  </si>
  <si>
    <t>(N° de actividades ejecutadas durante el trimestre / N° de actividades programadas durante el trimestre) *100</t>
  </si>
  <si>
    <t xml:space="preserve">Formato plan anual de auditoria (FOR-AC-003) con el seguimiento del I trimestre </t>
  </si>
  <si>
    <t xml:space="preserve">Durante el primer trimestre se adelantaron las siguientes actividades que permitieron el cumplimiento de la acción:  
*Una (1) actividad programada y finalizada del Rol liderazgo estratégico en el Plan Anual de Auditoría.
*Doce (12) actividades programadas y finalizadas del Rol enfoque hacia la prevención en el Plan Anual de Auditoría.
*Once (11) actividades programadas y finalizadas del Rol evaluación y seguimiento en el Plan Anual de Auditoría. 
*Ciento sesenta y tres (163) actividades solicitadas y finalizadas del Rol relación con entes externos de control en el Plan Anual de Auditoría.
*Se precisa que, no se tenian actividades programada del Rol evaluación de la gestión del riesgo en el Plan Anual de Auditoría.
Por lo anterior y de acuerdo con el cálculo del indicador, se logró un cumplimiento del 100% para este periodo. </t>
  </si>
  <si>
    <t xml:space="preserve">Formato plan anual de auditoria (FOR-AC-003) con el seguimiento del II trimestre </t>
  </si>
  <si>
    <t xml:space="preserve">Durante el segundo trimestre se adelantaron las siguientes actividades que permitieron el cumplimiento de la acción:  
*Una (1) actividad programada y finalizada del Rol liderazgo estratégico en el Plan Anual de Auditoría.
*treinta (30) actividades programadas y finalizadas del Rol enfoque hacia la prevención en el Plan Anual de Auditoría.
*Una (1) actividad programada y finalizadas del Rol evaluación de la gestión del riesgo  en el Plan Anual de Auditoría.
*Nueve (9) actividades programadas y finalizadas del Rol evaluación y seguimiento en el Plan Anual de Auditoría. 
*Ciento seis (106) actividades solicitadas y finalizadas del Rol relación con entes externos de control en el Plan Anual de Auditoría.
Por lo anterior y de acuerdo con el cálculo del indicador, se logró un cumplimiento del 100% para este periodo. </t>
  </si>
  <si>
    <t xml:space="preserve">Formato plan anual de auditoria (FOR-AC-003) con el seguimiento del III trimestre </t>
  </si>
  <si>
    <t>Matriz  de seguimiento al Plan de Acción</t>
  </si>
  <si>
    <t>Defensa jurídica</t>
  </si>
  <si>
    <t>Gestión jurídica</t>
  </si>
  <si>
    <t>Diseñar e implementar una herramienta de seguimiento a las acciones, como respuesta  a la implementación de la Ley 1712 de Transparencia, Acceso a la Información Pública y la Política Pública Distrital de Transparencia, Integridad y No Tolerancia con la Corrupción.</t>
  </si>
  <si>
    <t>Política de Prevención de la Política del Daño Antijurídico de la SDIS</t>
  </si>
  <si>
    <t>Un documento aprobado y publicado de la Política de Prevención del Daño Antijurídico de la SDIS</t>
  </si>
  <si>
    <t xml:space="preserve">La Oficina Jurídica formuló la Política de Prevención del Daño Antijurídico de la SDIS, la cual se pondra a consideración del Comité de conciliación, qué se realizará en el mes de abril de la presente vigencia, esto es un requisito para poder ser publicada en la página web de la entidad, posteriormente se socializará en el Comité Institucional de Gestión y Desempeño. Dando inicio al seguimiento de acuerdo al plan de acción asociado. 
Cómo evidencia se adjunta el documento de la política.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</si>
  <si>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10/04/2026, el lineamiento aportado en la evidencia, no esta publicado en la pagina web. 16/04/2026, la dependencia registra en la columna de lo cualitativo, la razon por la cual no se ha publicado; debera sera aprobado por el Comite que se realizara en el mes de abril, por lo tanto no se generan observaciones adicionales .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</si>
  <si>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Evidencia pendiente I trimestre</t>
  </si>
  <si>
    <t xml:space="preserve">La Oficina Jurídica formuló la Política de Prevención del Daño Antijurídico de la SDIS, la cual se pondra a consideración del Comité de conciliación, qué se realizará en el mes de julio de la presente vigencia, esto es un requisito para poder ser publicada en la página web de la entidad, posteriormente se socializará en el Comité Institucional de Gestión y Desempeño. Dando inicio al seguimiento de acuerdo al plan de acción asociado. 
Cómo evidencia se adjunta el documento de la política.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</si>
  <si>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Indicador: cumple
10/07/2026 Se encuentra pendiente el documento publicado en la página web, por  lo cual se generará la alerta a la dependencia dado que a la fecha no se ha recibido el documento en versión final y publicado. 
21/07/2026: La dependencia informa que en el transcurso del mes quedará publicada la política.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</si>
  <si>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informes de gestión de defensa jurídica elaborados</t>
  </si>
  <si>
    <t>(Informes de gestión presentados / Número de informes de gestión programados)*100</t>
  </si>
  <si>
    <t>Informe de gestión de defensa jurídica</t>
  </si>
  <si>
    <t>Durante el primer trimestre de 2026, se presentó el informe de gestión jurídica de la SDIS, correspondiente al periodo comprendido entre el 01 de enero al 31 de marzo de 2026. En dicho informe se detallan, entre otros aspectos, la cantidad de procesos judiciales en contra y a favor de la entidad, su estado actual y la gestión adelantada en cada uno de ellos. Asimismo, se incluye la relación de las sentencias recibidas durante el periodo, la gestión de pago de aquellas desfavorables y el respectivo estudio sobre la procedencia de la acción de repetición. En consecuencia, se da cumplimiento al indicador correspondiente al periodo reportado</t>
  </si>
  <si>
    <t>urante el segundo trimestre de 2026, se presentó el informe de gestión jurídica de la SDIS, correspondiente al periodo comprendido entre el 01 de abril al 30 de junio de 2026. En dicho informe se detallan, entre otros aspectos, la cantidad de procesos judiciales en contra y a favor de la entidad, su estado actual y la gestión adelantada en cada uno de ellos. Asimismo, se incluye la relación de las sentencias recibidas durante el periodo, la gestión de pago de aquellas desfavorables y el respectivo estudio sobre la procedencia de la acción de repetición. En consecuencia, se da cumplimiento al indicador correspondiente al periodo reportado</t>
  </si>
  <si>
    <t>Porcentaje de informes de los cursos de apoderados judiciales elaborados</t>
  </si>
  <si>
    <t>(No. de informes de cursos de apoderados judiciales elaborados/No. de informes de cursos de apoderados judiciales programados)*100</t>
  </si>
  <si>
    <t>Informe de cursos  realizadas por los apoderados judiciales</t>
  </si>
  <si>
    <t>Durante el segundo semestre del 2026, se presento informe de los cursos  realizados por los apoderados que ejercen la representación judicial de la Secretaría.</t>
  </si>
  <si>
    <t>Porcentaje de Informes de ligitiosidad elaborados</t>
  </si>
  <si>
    <t>(Número de informes presentados al Comité / Número de informes programados para presentar)*100</t>
  </si>
  <si>
    <t>Informe de defensa jurídica</t>
  </si>
  <si>
    <t>Durante el segundo semestre de 2026, se presentó el informe de gestión del Comité de Conciliación de la SDIS, correspondiente al periodo comprendido entre el 01 de enero al 30 de junio de 2026. En dicho informe se detallan, entre otros aspectos, las sesiónes adelantadas, fichas objeto de analisis, contingente judicial exito porcesal, fallos. En consecuencia, se da cumplimiento al indicador correspondiente al periodo reportado</t>
  </si>
  <si>
    <t>Desde la revisión de la Subdirección de Diseño Evaluación y Sistematización como segunda línea se verifica que los documentos aportados cumplan con los siguientes criterios, de acuerdo a su programación: 
Entregable respecto a la evidencia programada:
Fimas: cumple
Período reportado de la evidencia: cumple
Indicador: cumple
14/07/2026 no se generar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</si>
  <si>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Mejora normativa</t>
  </si>
  <si>
    <t>Porcentaje del formato de agenda regulatoria diligenciado</t>
  </si>
  <si>
    <t>(Número de formatos de agenda regulatoria diligenciados/No. Formatos programados) *100</t>
  </si>
  <si>
    <t>Formato agenda regulatoria diligenciado</t>
  </si>
  <si>
    <t>La actualización de la Agenda Regulatoria de la Secretaría Distrital de Integración Social —SDIS— constituye un instrumento fundamental para fortalecer la planeación normativa, la transparencia institucional y la calidad regulatoria en el sector Integración social del Distrito Capital. Su actualización periódica permite identificar, priorizar y ajustar las iniciativas normativas conforme a las necesidades actuales de la ciudadanía, los cambios en el ordenamiento jurídico, las políticas públicas vigentes y los retos propios de la prestación de los servicios sociales. Así las cosas, en este segundo trimestre se procedió a consultar a las areas responsables de la expedición de los actos normativos si se requerían ajustes respecto de la agenda vigente, ajustes que fueron materializados en la agenda publicada de manera oportuna en la pagina Web de la entidad, la cual puede ser consultada en el siguiente enlace: https://www.integracionsocial.gov.co/index.php/regimen-legal/documentos/agenda-regulatoria</t>
  </si>
  <si>
    <t>Desde la revisión de la Subdirección de Diseño Evaluación y Sistematización como segunda línea se verifica que los documentos aportados cumplan con los siguientes criterios, de acuerdo a su programación: 
Entregable respecto a la evidencia programada:
Fimas: cumple
Período reportado de la evidencia: cumple
Indicador: cumple
14/07/2026 la evidencia corresponde a la misma evidencia de la acción 30 por lo que se sugiere validar si se requiere ajustar la programación para el IV trimestre y la unificación de las mismas. 
21/07/2026: La dependencia informa que validará esta sugerencia para el siguiente reporte. no se generar comentarios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</si>
  <si>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implementación del plan de acción y recomendaciones del Modelo de Gestión Jurídica Pública</t>
  </si>
  <si>
    <t>(No. De actividades del Plan de acción cumplidas / No. De actividades programadas)*100</t>
  </si>
  <si>
    <t>La Secretaría Jurídica Distrital diseñó un solo formato de Agenda Regulatoria para todas las entidades distritales,  en que está integrada la columna Q de seguimiento, por racionalización de documentos de la Alcaldía Mayor, sin establecer otro adicional para el efecto. Aclarado esto, en el  mismo formato semestral de la Agenda Regulatoria, diligenciado y publicado en el link https://www.integracionsocial.gov.co/images/_docs/2026/Regimen-legal/30062026-Seguimiento_Semestral_Agenda_Regulatoria_Junio_2026.xlsx , en la columna Q de seguimiento – observaciones, se registró el estado de cada proyecto de acto administrativo, siendo este el plan de acción para el respectivo seguimiento.</t>
  </si>
  <si>
    <t>Desde la revisión de la Subdirección de Diseño Evaluación y Sistematización como segunda línea se verifica que los documentos aportados cumplan con los siguientes criterios, de acuerdo a su programación: 
Entregable respecto a la evidencia programada:
Fimas: cumple
Período reportado de la evidencia: cumple
Indicador: cumple
14/07/2026 la evidencia corresponde a la misma evidencia de la acción 30 por lo que se sugiere validar si se requiere ajustar la programación para el IV trimestre y la unificación de las mismas.
21/07/2026: La dependencia informa que validará esta sugerencia para el siguiente reporte. no se generar comentarios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</si>
  <si>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seguimiento a la implementación del plan de acción local de la apuesta estratégica definida</t>
  </si>
  <si>
    <t>(No. De seguimientos a la implementación del plan de acción local elaborados / No. De seguimientos programados) *100</t>
  </si>
  <si>
    <t xml:space="preserve">  Matriz de seguimiento a la implementación del plan de acción local de la apuesta estratégica definida
</t>
  </si>
  <si>
    <t>En la implementación del plan de acción de la apuesta estratégica definida, como parte del modelo de gestión de abordaje territorial y en función de lo definido para esta acción del Plan de Acción Institucional Integrado PAII - 2026, partiendo de la evaluación de los avances realizados en el período anterior, la definición de proyecciones y acuerdos para la formulación del  plan de acción, se trabajó en la definición de la ruta estratégica de intervención territorial para la vigencia, se realizó la programación de  actividades y productos y se registraron los avances correspondientes al trimestre I.</t>
  </si>
  <si>
    <t xml:space="preserve">Matriz de seguimiento a la implementación del plan de acción local de la apuesta estratégica definida
 en el marco del Modelo de Gestión de abordaje territorial </t>
  </si>
  <si>
    <t>De acuerdo a la ruta estratégica establecida en el primer trimestre, la localidad avanzó en la formulación e implementación del plan de acción de la o las apuestas estratégicas en el marco del Modelo de Gestión de Abordaje Territorial. Las actividades programadas por componente se han implementado de acuerdo a la línea técnica de la Dirección Territorial. Por lo anterior y de acuerdo con el indicador se cumplió al 100%</t>
  </si>
  <si>
    <t xml:space="preserve">Matriz de seguimiento a la implementación del plan de acción local de la apuesta estratégica definida, en el marco del Modelo de Gestión de abordaje territorial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</si>
  <si>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</si>
  <si>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Gestión documental</t>
  </si>
  <si>
    <t>Implementar el 100% de las soluciones en materia de servicios de apoyo transversal.</t>
  </si>
  <si>
    <t>Ejecutar el 100% de las actividades del Plan Institucional de Archivo  - PINAR.</t>
  </si>
  <si>
    <t>Porcentaje de avance en el proceso de convalidación de TRD periodo 2014 -2017.</t>
  </si>
  <si>
    <t>(No de informes realizados / No de informes programados) *100</t>
  </si>
  <si>
    <t>Informe trimestral de avance de implementación del programa</t>
  </si>
  <si>
    <t>Durante el primer trimestre la Subdirección Administrativa y Financiera, realizó los ajustes a las TRD periodo institucional 2014-2017 conforme a lo solicitado por el CDA en informe remitido a la SDIS el 15/12/2025. Posteriomente presentó los ajustes ante la mesa técnica de archivo y gestión de información, instancia que avaló llevar ante el Comité Institucional de Gestión y Desempeño  para su aprobación. De esa manera el 20 de febrero de 2026 se avalan los ajustes y antes de realizar la radicación ante el Consejo Distrital de Archivos, se solicita mesa de trabajo con el Archivo de Bogotá la cual se realiza el 5/03/2026 en la que se presenta la documentación y los ajustes realizados al instrumento. Se solicita a SDIS realizar ajustes de forma en la casilla de procedimiento de la TRD y por esa razón nuevamente se sesiona comité de gestión y desempeño el 10/03/2026 para aprobar los ajustes de forma y finalmente se radica el instrumento nuevamente ante el CDA el 11/03/2026 para continuar con su proceso de evaluación y convalidación. A la fecha de este reporte se está a la espera de un pronunciamiento por parte del CDA respecto de la información radicada. Se adjunta informe.</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</si>
  <si>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13/04/2026.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</si>
  <si>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Informe trimestral de avance</t>
  </si>
  <si>
    <t>Durante el segundo trimestre la Subdirección Administrativa y Financiera, realizó los ajustes a las TRD periodo institucional 2014-2017 conforme a lo solicitado por el CDA en informe remitido a la SDIS el 20/04/2026 en la que se informa que el instrumento cumple para ser presentado y sustentando ante el consejo directivo del CDA. Se realizan los ajustes se informa a la mesa tecnica de archivo y gestiòn de informaciòn instancia que avala presentar esta informaciòn ante el comitè institucional y desempeño. El 29/04/2026 la SDIS sustenta ante el Consejo Directivo en el archivo de bogota, la segunda actualizaciòn del instrumento, obteniendo como resultado, la aprobaciòn del mismo. Quedando como compromiso realizar unos ajustes al proceso de selecciòn documental, ajustes que se realizaron y presentaron ante el CDA el 4 de mayo de 2026, en mesa de trabajo con el equipo evaluador en las instalaciones del Archivo de Bogotá. El  5 de mayo de 2026, mediante el radicado de salida SDIS S20266089015, quedó en firme el instrumento definitivo, con lo cual se dio cierre al proceso de evaluación técnica y convalidación de las TRD 2014–2017, a la fecha de este informe se esta a la espera que el Archivo General de la Naciòn remita el RUSD.
Por lo anterior, se da cumplimiento al 100%</t>
  </si>
  <si>
    <t>Porcentaje de avance en actividades del Plan de preservación digital a largo plazo</t>
  </si>
  <si>
    <t>N. de actividades cumplidas / No. De actividades programadas) *100</t>
  </si>
  <si>
    <t xml:space="preserve">Durante el primer trimestre la Subdirección Administrativa y Financiera consolida en el informe trimestral las actividades desarrolladas en pro de la implementación de plan de preservación digital a largo plazo. Relacionadas con: 1.1. Implementar los programas propuestos en el plan de conservación del Sistema Integrado de Conservación - SIC
En el primer trimestre de 2026 (enero –marzo), se desarrolló el informe consolidado que da cuenta del desarrollo de actividades relacionadas con la ejecución de los seis programas que hacen parte del sistema integrado de conservación, a saber: 
	Programa de Capacitación y Sensibilización
	Programa de inspección y mantenimiento de instalaciones físicas y mobiliario
	Programa de Saneamiento Ambiental
	Programa de monitoreo y control de condiciones ambientales
	Programa de almacenamiento y re-almacenamiento
	Programa de Prevención de Emergencias y Atención de Desastres
1.2. Realizar seguimiento al estado de conservación de los medios de almacenamiento utilizados para la  información producida en soportes diferentes al papel.
Durante el primer trimestre de 2026, se realizó reunión con la Subdirección de Investigación e Información con la finalidad de validar el avance de implementación de estrategias de preservación, tal como se describen a continuación:
Sistemas de información de la Entidad
De acuerdo con el catálogo de sistemas de información publicado en el mapa de procesos de la SDIS, se solicita al ingeniero de SII, indicar si existe producción de documentos mediante algún sistema de la Entidad, cuales generan únicamente un registro de información y a futuro que acción se prevé realizar con esos registros. 
De otro lado  se trató lo relacionado con la existencia de interoperabilidad entre los sistemas que funcionan en la entidad, para lo que se concluye que en la actualidad existe interoperabilidad entre (IOPS-SEVEN-AZ DIGITAL).
Así mismo se trata lo relacionado con la  programación de backups de la información y el repositorio de custodia.
1.3 Implementar el programa  de archivos descentralizados
En el primer trimestre de 2026 (enero –marzo), se desarrolló el informe consolidado que da cuenta del desarrollo de actividades relacionadas con la ejecución de los seis programas que hacen parte del sistema integrado de conservación, en los que se incluye el programa de archivos descentralizados y que se adjunta a este informe.
1.4. Implementar el plan de preservación digital en lo relacionado con el inventario documental de los medios de almacenamiento utilizados en la Secretaria Distrital de Integración Social SDIS
Respecto a este numeral, en la reunión del mes de febrero de 2026 con la Subdirección de Investigación e Información SII, se concluye que la información producida por la entidad se encuentra en:
Sistemas de Información como AZ DIGITAL, SEVEN. IOPS, SIRBE, SIRBE WEB, repositorios controlados como share point. Los que son objeto de backups conforme al plan de backups definido por SII para cada vigencia.
1.5. Implementar el plan de preservación digital en lo relacionado con el inventario documental de los medios magnéticos conservados en el archivo central.
Conforme a lo anterior el avance de la actividad para el primer trimestre es del 100% dado que se consolido en el informe trimestral la descripción y desarollo de las actividades correspondientes.
</t>
  </si>
  <si>
    <t>"Desde la revisión de la Subdirección de Diseño Evaluación y Sistematización como segunda línea se verifica que los documentos aportados cumplan con los siguientes criterios, de acuerdo a su programación: Entregable respecto a la evidencia programada: Firmas: no aplica Período reportado de la evidencia: cumple Indicador: cumple 
13/04/2026, se recomienda a la dependencia registrar las actividades realizadas en el primer trimestre, asi como el avance del indicador en el informe cualitativo; segun las instrucciones dejadas en la matriz para el diligenciamiento del formato. 17/04/2026, la dependecia realiza los ajustes, por lo tanto no se generan observaciones adicionales .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</si>
  <si>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Durante el segundo trimestre la Subdirección Administrativa y Financiera consolida en el informe trimestral las actividades desarrolladas en pro de la implementación de plan de preservación digital a largo plazo. Relacionadas con: 
1.1. Implementar los programas propuestos en el plan de conservación del Sistema Integrado de Conservación - SIC- Para este periodo se elaborò el informe consolidado que da cuenta del desarrollo de actividades relacionadas con la ejecución de los seis programas que hacen parte del sistema integrado de conservación, a saber: 
	Programa de Capacitación y Sensibilización
	Programa de inspección y mantenimiento de instalaciones físicas y mobiliario
	Programa de Saneamiento Ambiental
	Programa de monitoreo y control de condiciones ambientales
	Programa de almacenamiento y re-almacenamiento
	Programa de Prevención de Emergencias y Atención de Desastres
1.2. Realizar seguimiento al estado de conservación de los medios de almacenamiento utilizados para la  información producida en soportes diferentes al papel.
Durante el segundo trimestre de 2026, se realizó reunión conjunta con la Subdirección de Investigación e Información y la subdireccion para la familia con la finalidad de validar el avance de implementación de estrategias de preservación, en la que se brindó asesoría técnica sobre las buenas prácticas para la preservación digital y la custodia de los videos correspondientes a las audiencias de los procesos de medidas de protección, y con la subdireccion de contratacion con la finalidad de revisar la interoperabilidad entre AZ DIGITAL e IOPS, a fin de jalar los documentos que se cargan en IOPS relacionados con los contratos de prestaciòn de servicios para llevarlos directamente el expediente electrònico de cada contrato. Adicionalmente la implementación del programa de expediente electrónico, se continúa con el cargue de documentos y conformación de expedientes en el sistema AZ Digital, para las series y subseries documentales de la Subdirección  Administrativa y Financiera (procesos de gestión documental y financiera), Dirección de Análisis y Diseño Estratégico y actos administrativos del Despacho de la secretaria, así como la evaluación de la denominación y creación de carpetas que garanticen la aplicación del instructivo de organización de expedientes INS GD 003
Sistemas de información de la Entidad
De acuerdo con el catálogo de sistemas de información publicado en el mapa de procesos de la SDIS, se solicita al ingeniero de SII, indicar si existe producción de documentos mediante algún sistema de la Entidad, cuales generan únicamente un registro de información y a futuro que acción se prevé realizar con esos registros. De otro lado  se trató lo relacionado con la existencia de interoperabilidad entre los sistemas que funcionan en la entidad, para lo que se concluye que en la actualidad existe interoperabilidad entre (IOPS-SEVEN-AZ DIGITAL).Así mismo se trata lo relacionado con la  programación de backups de la información y el repositorio de custodia.
1.3 Implementar el programa  de archivos descentralizados
En el primer trimestre de 2026 (enero –marzo), se desarrolló el informe consolidado que da cuenta del desarrollo de actividades relacionadas con la ejecución de los seis programas que hacen parte del sistema integrado de conservación, en los que se incluye el programa de archivos descentralizados y que se adjunta a este informe.
1.4. Implementar el plan de preservación digital en lo relacionado con el inventario documental de los medios de almacenamiento utilizados en la Secretaria Distrital de Integración Social SDIS
Respecto a este numeral, en la reunión del mes de febrero de 2026 con la Subdirección de Investigación e Información SII, se concluye que la información producida por la entidad se encuentra en:
Sistemas de Información como AZ DIGITAL, SEVEN. IOPS, SIRBE, SIRBE WEB, repositorios controlados como share point. Los que son objeto de backups conforme al plan de backups definido por SII para cada vigencia.
1.5. Implementar el plan de preservación digital en lo relacionado con el inventario documental de los medios magnéticos conservados en el archivo central.
Conforme a lo anterior el avance de la actividad para el primer trimestre es del 100% dado que se consolido en el informe trimestral la descripción y desarollo de las actividades correspondientes.
</t>
  </si>
  <si>
    <t>Porcentaje de avance en el cumplimiento de las actividades del Programa de Conservación documental</t>
  </si>
  <si>
    <t>(No. De actividades cumplidas / No. actividades programadas) *100</t>
  </si>
  <si>
    <t>Informe Trimestral de avance de implementación del programa</t>
  </si>
  <si>
    <t xml:space="preserve">Durante el primer trimestre la Subdirección Administrativa y Financiera consolida en el informe trimestral las actividades desarrolladas en pro de la implementación de programa de conservación documental, en el que se desarrollaron actividades de acompañamiento a unidades operativas que tuvieron afectación por las lluvias, orientación en atención de emergencias en archivos, visitas a predios para validar cumplimento de condiciones ambientales y fisicas para la conservación de archivos,  se socializaron temas relacionados con:  Aspectos importantes de Gestión Documental (Mapa de procesos de Gestión Documental, Instrumentos Archivísticos Tablas de retención Documental 2007-2014 y Cuadros de clasificación documental)  y  Proceso de Organización Archivística, verificación de condiciones de almacenamiento para archivo a predio en la localidad de USME en el mes de febrero, en la cual se verificó condiciones para la conservación documental, ambientales y de seguridad  con base a la normatividad específica vigente Acuerdo 001 de 2024 del AGN y la Guía para la Planeación, diseño y construcción de edificios del Archivo General de la Nación AGN, y seguimiento Monitoreo y Control de condiciones medio ambientales de Temperatura y humedad relativa en las 16 Subdirecciones Locales, el sótano nivel central, y el Archivo Central SDIS Funza.  Se consolidó un total de 43 mediciones en la base de datos de reportes. Se adjunta informe
Conforme a lo anterior el avance de la actividad para el primer trimestre es del 100% dado que se consolido en el informe trimestral la descripción y desarollo de las actividades correspondientes.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</si>
  <si>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13/04/2026, se recomienda a la dependencia registrar las actividades realizadas en el primer trimestre, asi como el cumplimiento del indicador programado para este periodo, segun las instrucciones registradas en la matriz para el diligenciamiento del PAII. 17/04/2026, la dependencia realiza los ajustes, por lo tanto, no se generan obervaciones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</si>
  <si>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Durante el segundo trimestre la Subdirección Administrativa y Financiera consolida en el informe trimestral las actividades desarrolladas en pro de la implementación de programa de conservación documental, en el que se desarrollaron actividades de acompañamiento a unidades operativas que tuvieron afectación por las lluvias, orientación en atención de emergencias en archivos, visitas a predios para validar cumplimento de condiciones ambientales y fisicas para la conservación de archivos como Servita, Belen, Rafael Uribe, Bosa,  se socializaron temas relacionados con:  Aspectos importantes de Gestión Documental (normatividad, procesos tècnicos de archivo, organizaciòn de cobros persuasivos, resoluciones,circulares)  y socializaciòn de circulares 019 y 020 de mayo de 2026 que tiene como alcance la optimizaciòn de espacios, recursos mediante el uso del listado electrònico de asistencia y la conformaciòn electrònica de expedientes de resoluciones y circulares, Asì mismo se continùo con la verificación de condiciones de almacenamiento para archivo 
Conforme a lo anterior el avance de la actividad para el segundo trimestre es del 100% dado que se consolido en el informe trimestral la descripción y desarollo de las actividades correspondientes.
</t>
  </si>
  <si>
    <t>Entregar 77.000.000 raciones de alimentos saludables e inocuos para la atención integral de la población.</t>
  </si>
  <si>
    <t xml:space="preserve">Realizar la planeación, adquisición y entrega de alimentos perecederos y no perecederos para la atención integral de las personas vinculadas a los servicios sociales de la SDIS que cuentan con componente de alimentación y nutrición, para las unidades operativas o puntos de entrega de las diferentes Subdirecciones Técnicas de la SDIS. </t>
  </si>
  <si>
    <t>Informes sobre la compra y distribución de alimentos.</t>
  </si>
  <si>
    <t>(N° de informes presentados sobre la compra y distribución de alimentos / No. de informes programados) *100</t>
  </si>
  <si>
    <t>Informe No. 1 sobre la compra y distribución de alimentos perecederos y no perecederos a las unidades operativas de la SDIS que tienen servicios con componente alimentario.</t>
  </si>
  <si>
    <t>Durante el primer trimestre de 2026 la Subdirección de Abastecimiento, en el marco de sus funciones de control logístico para el abastecimiento, suministro, distribución y programación de alimentos, de acuerdo con su planeación financiera y contractual, solicito a las diferentes subdirecciones técnicas la necesidad de atención para los primeros cinco meses del 2026, con la información aportada por las subdirecciones técnicas, se realizó la compra de alimentos perecederos y no perecederos mediante la modalidad de selección abreviada para la adquisición de bienes, garantizando la distribución y entrega ininterrumpida de alimentos perecederos y no perecederos para la atención de las 336 unidades operativas de atención directa de las diferentes Subdirecciones Técnicas de la Entidad.
Por lo anterior, se da cumplimiento del 100% de cumplimiento para este periodo.</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</si>
  <si>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13/04/2026.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</si>
  <si>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Informe No. 2 sobre la compra y distribución de alimentos perecederos y no perecederos a las unidades operativas de la SDIS que tienen servicios con componente alimentario.</t>
  </si>
  <si>
    <t xml:space="preserve">Durante el segundo  trimestre de 2026 la Subdirección de Abastecimiento, y en el marco de la compra de alimentos perecederos y no perecederos mediante la modalidad de selección abreviada para la adquisición de bienes, garantizó  la distribución y entrega ininterrumpida de alimentos perecederos y no perecederos para la atención de las 363 unidades operativas en abril y mayo y a 365 Unidades operativas en el mes de junio, que tienen atención directa de beneficiarios de acuerdo a la Oferta de Servicios de la Entidad.
Por lo anterior, se da cumplimiento del 100% de cumplimiento para este periodo.
</t>
  </si>
  <si>
    <t>Informe No. 3 sobre la compra y distribución de alimentos perecederos y no perecederos a las unidades operativas de la SDIS que tienen servicios con componente alimentario.</t>
  </si>
  <si>
    <t>Informe No. 4 sobre la compra y distribución de alimentos perecederos y no perecederos a las unidades operativas de la SDIS que tienen servicios con componente alimentario.</t>
  </si>
  <si>
    <t>Servicio al ciudadano</t>
  </si>
  <si>
    <t>Disponer de 5 canales que garanticen el acceso a la información relacionada con la estrategia IMG para los diferentes interesados.</t>
  </si>
  <si>
    <t>Desarrollar una estrategia enfocada en mejorar el relacionamiento con la ciudadanía  y los beneficiarios de IMG.</t>
  </si>
  <si>
    <t>Porcentaje de avance en la implementación de  acciones que permitan la bancarización de la población beneficiaria de la Estrategia de Ingreso Mínimo Garantizado (IMG)</t>
  </si>
  <si>
    <t>No. de Informes de avance en la implementación de   acciones que permitan la bancarización de la población beneficiaria de la Estrategia de Ingreso Mínimo Garantizado (IMG) *100</t>
  </si>
  <si>
    <t>Informe No. 1 trimestral de seguimiento al avance de la implementación  de   acciones que permitan la bancarización de la población beneficiaria de la Estrategia de Ingreso Mínimo Garantizado (IMG)</t>
  </si>
  <si>
    <t>Se realiza informe referente a las acciones de bancarización que se vienen adelantando con corte al primer semestre de la vigencia 2026, haciendo énfasis en: los esfuerzos que la subdirección viene realizando para optimizar la experiencia ciudadana con los procesos de bancarización, los procesos de intercambio de información con los operadores financieros y los eventos con la ciudadanía dirigidos a incrementar las cifras de bancarización de los beneficiarios de la estrategia IMG. Considerando que la  evidencia programada supone un informe respecto al avance de las acciones de bancarización, se cumple al 100% con la evidencia.</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</si>
  <si>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cumple
10/07/2026 se sugiere gestionar la trazabilidad de las firmas en el documento. 
21/07/2026: La dependencia atendió la recomendación,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</si>
  <si>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Informe  No 2. Resultados generales  de la implementación  de   acciones que permitan la bancarización de la población beneficiaria de la Estrategia de Ingreso Mínimo Garantizado (IMG)</t>
  </si>
  <si>
    <t>Compras y Contratación</t>
  </si>
  <si>
    <t>Gestión contractual</t>
  </si>
  <si>
    <t>Porcentaje de avance en la publicación en página web de SECOP II del plan anual de compras 2026</t>
  </si>
  <si>
    <t>(N° de pantallazos de la publicación en la página WEB del link del SECOP II / No. De pantallazos programados) *100</t>
  </si>
  <si>
    <t>Pantallazo link SECOP II en la pagina web de la SDIS</t>
  </si>
  <si>
    <t>Desde la Subdirección de Contratación se realiza de manera constante la publicación del avance del Plan Anual de Adquisiciones 2026 en la página web, relacionando el link de Secop II.
Se anexa pantallazo de la página web de la Secretaria de Integración Social, en el banner de transparencia y acceso a la información pública, así como en el banner de contratación.</t>
  </si>
  <si>
    <t>Planeación Institucional</t>
  </si>
  <si>
    <t>Sistema de gestión</t>
  </si>
  <si>
    <t>Porcentaje de solicitudes de creación, actualización o derogación de documentos registradas en el Listado Maestro de Documentos.</t>
  </si>
  <si>
    <t>(No. Memorandos con solicitudes de gestión de documentos tramitados / No. Memorandos con solicitudes de gestión de documentos recibidos para trámite) *100</t>
  </si>
  <si>
    <t>Listado Maestro de Documentos con el registro de los documentos tramitados durante el I trimestre de 2026</t>
  </si>
  <si>
    <t>Durante el primer trimestre se recibieron 25 memorandos con solicitudes para la creación o actualización de 42 documentos, y la derogación de 44 documentos, los cuales fueron gestionados en su totalidad, con lo cual se obtiene un 100% de cumplimiento.
Como evidencia se adjunta el Listado Maestro de Documentos con corte al 31 de marzo de 2026, donde se encuentra la relación de los documentos tramitados y el respectivo registro del memorando mediante el cual se recibieron las solicitudes.</t>
  </si>
  <si>
    <t>Listado Maestro de Documentos con el registro de los documentos tramitados durante el II trimestre de 2026</t>
  </si>
  <si>
    <t>Durante el segundo trimestre se recibieron 53 memorandos con solicitudes para la creación o actualización de 76 documentos, y la derogación de 56 documentos, los cuales fueron gestionados en su totalidad, con lo cual se obtiene un 100% de cumplimiento.
Como evidencia se adjunta el Listado Maestro de Documentos con corte al 30 de junio de 2026, donde se encuentra la relación de los documentos tramitados y el respectivo registro del memorando mediante el cual se recibieron las solicitudes.</t>
  </si>
  <si>
    <t>Listado Maestro de Documentos con el registro de los documentos tramitados durante el III trimestre de 2026</t>
  </si>
  <si>
    <t>Listado Maestro de Documentos con el registro de los documentos tramitados durante el IV trimestre de 2026</t>
  </si>
  <si>
    <t>Gestión presupuestal y eficiencia del gasto público</t>
  </si>
  <si>
    <t xml:space="preserve">Porcentaje de seguimiento al modulo Plan Anual de adquisiciones (PAA) del aplicativo ERP SEVEN </t>
  </si>
  <si>
    <t>(No. De seguimientos al módulo Plan Anual de Adquisiciones en el aplicativo ERP SEVEN realizados / N° de seguimientos programados) *100</t>
  </si>
  <si>
    <t>Reportes mensuales de seguimiento al Plan Anual de Adquisiciones primer trimestre 2026</t>
  </si>
  <si>
    <t>Se realizo el seguimiento mensual al Plan Anual de Adquisiciones con corte a enero, febrero y marzo de 2026.
Como evidencia quedan los reportes mensuales de seguimiento del PAA con  corte a enero, febrero y marzo de 2026</t>
  </si>
  <si>
    <t>Reportes mensuales de seguimiento al Plan Anual de Adquisiciones segundo trimestre 2026</t>
  </si>
  <si>
    <t>Se realizo el seguimiento mensual al Plan Anual de Adquisiciones con corte a 30 de abril, 31 de mayo y 30 de junio de 2026.
Como evidencia quedan los reportes mensuales de seguimiento del PAA con  corte a abril, mayo y junio de 2026</t>
  </si>
  <si>
    <t>Reportes mensuales de seguimiento al Plan Anual de Adquisiciones tercer trimestre 2026</t>
  </si>
  <si>
    <t>Reportes mensuales de seguimiento al Plan Anual de Adquisiciones cuarto trimestre 2026</t>
  </si>
  <si>
    <t>Porcentaje actualizaciones al tablero de seguimiento de proyectos en power bi realizadas</t>
  </si>
  <si>
    <t>(No. actualizaciones mensuales al tablero de seguimiento de proyectos en power bi realizadas / actualizaciones programadas ) *100</t>
  </si>
  <si>
    <t>Actualización mensual de seguimiento a proyectos mediante la herramienta Power BI con corte a diciembre de 2025</t>
  </si>
  <si>
    <t>Durante el primer trimestre, se realizó el cierre del seguimiento de los trece proyectos de inversión correspondiente a la vigencia 2025. Este ejercicio quedó registrado en el power bi de seguimiento a proyectos donde se presenta el avance y cumplimiento de las metas y actividades establecidas para 2025. Como evidencia se anexa:
1. PDF generado a partir del power bi de seguimiento a los proyectos de inversión y que se remiten dentro de la carta de alertas y recomendaciones que son enviados a los Gerentes de Proyecto.
2. Link del power bi de seguimiento a proyectos
Por lo anterior, se da cumplimiento al 100% del indicador de acuerdo con la programación.</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</si>
  <si>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No se generan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</si>
  <si>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Actualización mensual de seguimiento a proyectos mediante la herramienta Power BI con corte a marzo, abril y mayo de 2026</t>
  </si>
  <si>
    <t>Durante el segundo trimestre, se realizó el cierre del seguimiento de los trece proyectos de inversión correspondiente a la vigencia 2026. Este ejercicio quedó registrado en el power bi de seguimiento a proyectos donde se presenta el avance y cumplimiento de las metas y actividades establecidas para 2026. Como evidencia se anexa:
1. PDF generado a partir del power bi de seguimiento a los proyectos de inversión y que se remiten dentro de la carta de alertas y recomendaciones que son enviados a los Gerentes de Proyecto con corte a marzo, abril y mayo de 2026.
2. Link del power bi de seguimiento a proyectos
Por lo anterior, se da cumplimiento al 100% del indicador de acuerdo con la programación.</t>
  </si>
  <si>
    <t>Actualización mensual de seguimiento a proyectos mediante la herramienta Power BI con corte a junio, julio y agosto de 2026</t>
  </si>
  <si>
    <t>Actualización mensual de seguimiento a proyectos mediante la herramienta Power BI con corte a septiembre, octubre y noviembre de 2026</t>
  </si>
  <si>
    <t>Porcentaje de avance en la formulación del Plan de Acción Institucional Integrado 2026</t>
  </si>
  <si>
    <t>No. De actividades cumplidas / programadas</t>
  </si>
  <si>
    <t>Presentación con la metodología de formulación del Plan de Acción Institucional Integrado 2027</t>
  </si>
  <si>
    <t>Plan de Acción Institucional Integrado formulado para la vigencia 2027</t>
  </si>
  <si>
    <t>Gestión de talento humano</t>
  </si>
  <si>
    <t xml:space="preserve">Plan estratégico formulado y publicado </t>
  </si>
  <si>
    <t xml:space="preserve">1 Plan estratégico formulado y publicado </t>
  </si>
  <si>
    <t>Plan estratégico aprobado y publicado</t>
  </si>
  <si>
    <t>Durante el primer trimestre de la vigencia fue publicado el Plan Estratégico de Talento Humano. Este plan fue adoptado oficialmente a través de la Resolución N°0026 de 07 de enero de 2026.  
Soportes: 
1. Plan Estratégico de Talento Humano - PETH vigencia 2026.
2. Correo con publicación del Plan Estratégico de Talento Humano.
3. PDF Resolución 0026 de 07 enero de 2026.
4. Enlace de publicación del Plan: 
https://www.integracionsocial.gov.co/images/_docs/2026/Talento-Humano/PLANES-TALENTO-HUMANO/30012026-PLAN-ESTRATEGICO-TH-2026.pdf
Lo anterior, garantizó el cumplimiento de la programación establecida para el periodo, alcanzando así el 100% de ejecución, de acuerdo con el cálculo del indicador.</t>
  </si>
  <si>
    <t>Desarrollar las habilidades y competencias de los servidores de la SDIS, con el propósito de promover un ambiente de trabajo colaborativo, aumentar la productividad y alcanzar los objetivos estratégicos institucionales.</t>
  </si>
  <si>
    <t>Porcentaje de ejecución Plan Institucional de Capacitación-PIC</t>
  </si>
  <si>
    <t>(N° de actividades ejecutadas en el periodo/N° actividades programadas para el periodo)*100</t>
  </si>
  <si>
    <t xml:space="preserve"> - Plan Formulado
- Soportes que den cuenta de las actividades ejecutadas
Nota. El reporte de avances se encuentra sujeto a la programación de actividades para el respectivo periodo</t>
  </si>
  <si>
    <t>Durante el primer trimestre del 2026, se realizaron las siguientes acciones, en el marco del Plan Institucional de Capacitación:
Se construyó, revisó, ajustó y adoptó el Plan Institucional de Capacitación para la vigencia 2026, mediante Resolución 0026 del 7 de enero, se construyó y socializó el cronograma de ejecución de las actividades previstas en el Plan y se realizó la primera convocatoria a inscripciones de los temas a iniciar ejecución en el mes de abril. 
Teniendo en cuenta lo anterior, se adjuntan los siguientes soportes:
1. Plan Institucional de Capacitación 2026
2. Cronograma de ejecución Plan Institucional de Capacitación 2026</t>
  </si>
  <si>
    <t xml:space="preserve">
- Soportes que den cuenta de las actividades ejecutadas
Nota. El reporte de avances se encuentra sujeto a la programación de actividades para el respectivo periodo</t>
  </si>
  <si>
    <t>Durante el segundo trimestre del 2026, se realizaron las siguientes acciones, en el marco del Plan Institucional de Capacitación:
1. Jornadas de Inducción Institucional 
2. Enfoque diferencial de derechos en la atención a la ciudadanía
3. Excel Básico - Intermedio
4. Excel comercial y empresarial
5. Inteligencia Artificial (flujos de trabajo y copilot) 
Se encuentran en ejecución las siguientes actividades que iniciaron en los meses de abril y mayo, pero finalizan en el mes de julio:
1. Diplomado en Políticas Públicas
2. Diplomado en Construcción de Indicadores para Políticas Públicas
3. Desarrollo de habilidades comunicativas básicas lengua de señas colombiano
Teniendo en cuenta lo anterior, se adjuntan los siguientes soportes:
1. Listados de participantes actividades finalizadas
2. Cronograma de ejecución Plan Institucional de Capacitación 2026</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</si>
  <si>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10/07/2026 se sugiere incluir la tabla resumen del plan en el que se evidencie la cantidad de actividades ejecutadas vs las programadas.
21/07/2026: La dependencia atendió las observaciones y no se generar comentarios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</si>
  <si>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ejecución Plan de trabajo anual en seguridad y salud en el trabajo</t>
  </si>
  <si>
    <t xml:space="preserve">(N° de actividades ejecutadas en el periodo/N° actividades programadas para el periodo)*100
</t>
  </si>
  <si>
    <t xml:space="preserve">Durante el primer trimestre, se desarrollaron las actividades programadas en el plan de trabajo, distribuidas por mes de la siguiente manera: 
enero con 25 actividades, febrero con 45 actividades y marzo con 68 actividades. Estas acciones permitieron alcanzar un cumplimiento del 100 % de la programación establecida para este periodo.
No obstante, fue necesario realizar ajustes al plan de trabajo frente a la programación de algunas actividades, lo que implicó su adecuación y reprogramación para otros periodos. Dichas modificaciones contaron con el aval de la Subdirección de Gestión y Desarrollo del Talento Humano (SGDTH). Como soporte, se anexa el acta de las mesas de trabajo en las cuales se analizaron los cambios y se establecieron los compromisos institucionales para su ejecución en los plazos acordados.
Se adjuntan los siguientes soportes:
• Archivo Excel:
Pestaña “PLAN DE TRABAJO”: contiene el registro de ejecución cualitativa y cuantitativa, así como los enlaces a las evidencias correspondientes a cada ítem.
Pestaña “REPROGRAMACIONES”: relaciona las actividades que fueron objeto de reprogramación, junto con su nueva planificación.
• Actas de actividades reprogramadas: evidencian el análisis realizado y el compromiso frente a los ajustes efectuados.
• Plan de Trabajo Seguridad y Salud en el Trabajo. </t>
  </si>
  <si>
    <t xml:space="preserve">Durante el segundo trimestre de 2026 se ejecutaron satisfactoriamente las actividades programadas en el Plan de Trabajo del Sistema de Gestión de Seguridad y Salud en el Trabajo (SG-SST), desarrollando 35 actividades en abril, 35 en mayo y 41 en junio, para un total de 111 actividades, lo que permitió alcanzar un cumplimiento del 100 % de la programación establecida para este periodo. 
Entre las principales acciones desarrolladas se destacan:
La ejecución de jornadas de capacitación en riesgo biomecánico, adaptación al puesto de trabajo, escuelas terapéuticas, primeros auxilios, riesgo biológico, prevención del riesgo cardiovascular, control de incendios, prevención de accidentes, prevención de caídas y brigadas de emergencia, fortaleciendo las competencias de los servidores y colaboradores en materia de Seguridad y Salud en el Trabajo.
El desarrollo de estrategias de promoción de la salud mental y prevención de riesgos psicosociales, mediante talleres sobre estilos de vida saludable, identificación y manejo de emociones, ansiedad y estrés, prevención del consumo de sustancias psicoactivas (SPA), relaciones interpersonales, liderazgo y enfoque diferencial, promoviendo el bienestar integral de los equipos de trabajo.
La implementación de actividades de promoción y prevención, apoyadas con la difusión permanente de piezas comunicativas relacionadas con riesgos laborales, autocuidado, prevención de enfermedades, reporte de actos y condiciones inseguras, campañas de salud y divulgación de los servicios institucionales y de la ARL.
No obstante, fue necesario realizar ajustes a la programación de algunas actividades del Plan de Trabajo, lo que implicó su adecuación y reprogramación para periodos posteriores. Estas modificaciones fueron analizadas y aprobadas por la Subdirección de Gestión y Desarrollo del Talento Humano (SGDTH). Como soporte de este proceso, se anexan las actas de las mesas de trabajo en las cuales se revisaron los cambios propuestos y se establecieron los compromisos institucionales para su ejecución dentro de los plazos acordados.
Como evidencias del cumplimiento del segundo trimestre, se adjuntan los siguientes soportes:
Archivo Excel:
Pestaña "PLAN DE TRABAJO": contiene el registro de la ejecución cualitativa y cuantitativa, así como los enlaces a las evidencias correspondientes a cada actividad, en la columna H.
Pestaña "REPROGRAMACIONES": relaciona las actividades que fueron objeto de reprogramación y su nueva planificación.
Actas de las mesas de trabajo que soportan las actividades reprogramadas.
Plan de Trabajo del Sistema de Gestión de Seguridad y Salud en el Trabajo (SG-SST).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</si>
  <si>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10/07/2026 se sugiere incluir la tabla resumen del plan en el que se evidencie la cantidad de actividades ejecutadas vs las programadas. 
21/07/2026: La dependencia atendió las observaciones y no se generar comentarios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</si>
  <si>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ejecución Plan anual de Vacantes</t>
  </si>
  <si>
    <r>
      <t xml:space="preserve">Durante el primer trimestre de 2026, se realizaron las siguientes actividades: 
</t>
    </r>
    <r>
      <rPr>
        <b/>
        <sz val="10"/>
        <color theme="1"/>
        <rFont val="Arial"/>
        <family val="2"/>
      </rPr>
      <t>1. Reporte de vacantes definitivas.</t>
    </r>
    <r>
      <rPr>
        <sz val="10"/>
        <color theme="1"/>
        <rFont val="Arial"/>
        <family val="2"/>
      </rPr>
      <t xml:space="preserve"> En cumplimiento con las directrices de la CNSC, la SDIS reportó a dicha entidad ciento siete (107) nuevas vacantes definitivas surgidas en la planta de personal.
</t>
    </r>
    <r>
      <rPr>
        <b/>
        <sz val="10"/>
        <color theme="1"/>
        <rFont val="Arial"/>
        <family val="2"/>
      </rPr>
      <t>Soporte:</t>
    </r>
    <r>
      <rPr>
        <sz val="10"/>
        <color theme="1"/>
        <rFont val="Arial"/>
        <family val="2"/>
      </rPr>
      <t xml:space="preserve"> Se presenta como evidencia archivo detallando los ciento siete (107) empleos reportados a la CNSC.
</t>
    </r>
    <r>
      <rPr>
        <b/>
        <sz val="10"/>
        <color theme="1"/>
        <rFont val="Arial"/>
        <family val="2"/>
      </rPr>
      <t>2. Nombramiento en periodo de prueba</t>
    </r>
    <r>
      <rPr>
        <sz val="10"/>
        <color theme="1"/>
        <rFont val="Arial"/>
        <family val="2"/>
      </rPr>
      <t xml:space="preserve">. De acuerdo con la Ley 909, la SDIS vinculó a la entidad a través de convocatoria de méritos doscientos cincuenta y dos (252) servidores en periodo de prueba en empleos de carrera administrativa
</t>
    </r>
    <r>
      <rPr>
        <b/>
        <sz val="10"/>
        <color theme="1"/>
        <rFont val="Arial"/>
        <family val="2"/>
      </rPr>
      <t>Soporte:</t>
    </r>
    <r>
      <rPr>
        <sz val="10"/>
        <color theme="1"/>
        <rFont val="Arial"/>
        <family val="2"/>
      </rPr>
      <t xml:space="preserve"> Se presenta como evidencia archivo detallando las personas vinculadas .</t>
    </r>
  </si>
  <si>
    <r>
      <rPr>
        <sz val="10"/>
        <color rgb="FF000000"/>
        <rFont val="Arial"/>
      </rPr>
      <t xml:space="preserve">Durante el segundo trimestre de 2026, se realizaron las siguientes actividades: 
</t>
    </r>
    <r>
      <rPr>
        <b/>
        <sz val="10"/>
        <color rgb="FF000000"/>
        <rFont val="Arial"/>
      </rPr>
      <t>1. Reporte de vacantes definitivas.</t>
    </r>
    <r>
      <rPr>
        <sz val="10"/>
        <color rgb="FF000000"/>
        <rFont val="Arial"/>
      </rPr>
      <t xml:space="preserve"> En cumplimiento con las directrices de la CNSC, la SDIS reportó a dicha entidad veintitres (23) nuevas vacantes definitivas surgidas en la planta de personal.
</t>
    </r>
    <r>
      <rPr>
        <b/>
        <sz val="10"/>
        <color rgb="FF000000"/>
        <rFont val="Arial"/>
      </rPr>
      <t>Soporte:</t>
    </r>
    <r>
      <rPr>
        <sz val="10"/>
        <color rgb="FF000000"/>
        <rFont val="Arial"/>
      </rPr>
      <t xml:space="preserve"> Se presenta como evidencia archivo detallando los  veintitres (23) empleos reportados a la CNSC.
</t>
    </r>
    <r>
      <rPr>
        <b/>
        <sz val="10"/>
        <color rgb="FF000000"/>
        <rFont val="Arial"/>
      </rPr>
      <t>2. Nombramiento en periodo de prueba</t>
    </r>
    <r>
      <rPr>
        <sz val="10"/>
        <color rgb="FF000000"/>
        <rFont val="Arial"/>
      </rPr>
      <t xml:space="preserve">. De acuerdo con la Ley 909, la SDIS vinculó a la entidad a través de convocatoria de méritos noventa y cinco (95) personas en periodo de prueba en empleos de carrera administrativa
</t>
    </r>
    <r>
      <rPr>
        <b/>
        <sz val="10"/>
        <color rgb="FF000000"/>
        <rFont val="Arial"/>
      </rPr>
      <t>Soporte:</t>
    </r>
    <r>
      <rPr>
        <sz val="10"/>
        <color rgb="FF000000"/>
        <rFont val="Arial"/>
      </rPr>
      <t xml:space="preserve"> Se presenta como evidencia archivo detallando las personas vinculadas mediante Convocatoria de Méritos Distrito Capital 6.</t>
    </r>
  </si>
  <si>
    <t>Ejecutar las actividades descrita en el Programa de Bienestar Social e Incentivos, acorde a la normatividad legal vigente, a viabilidad presupuestal y el  cronograma propuesto para tal fin.</t>
  </si>
  <si>
    <t xml:space="preserve">Porcentaje de ejecución Bienestar e Incentivos </t>
  </si>
  <si>
    <t xml:space="preserve">Durante los meses de enero-febrero y marzo, se realizaron las siguientes actividades a las cuales se les aplico encuesta de satisfacción a saber: 
1.Publicación de la Resolución 0026 del 7/01/2026 "Por la cual se adopta el Plan Estratégico de Talento Humano de la Secretaría Distrital de Integración Social y sus planes derivados 2026" y en el cual se encuentran los Planes de Bienestar e Incentivos SDIS 2026.
2. Suscripción y legalización del Contrato de Prestación de Servicios No. 1539/2026, suscrito entre la Secretaría Distrital de Integración Social y la Caja de Compensación Familiar Compensar y que permitirá la operación y ejecución del Plan de Bienestar Social e Incentivos para la vigencia 2026.
Es importante precisar que, el Componente de Bienestar Social e Incentivos tuvo gran incidencia en el diseño y construcción de los documentos anteriormente citados.
3. Actividad de respiro centros de protección SDIS 2026 punto 69 acuerdo laboral: 2. 
4. Primer módulo de desvinculación asistida
5. Segundo módulo de desvinculación asistida
6. Conmemoración día internacional de la mujer
7. Encuentro de solteros y solteras SDIS 2026: 
8. Taller de relaciones interpersonales en el trabajo liderazgo y comunicación: 
9. Envío tarjetas de saludo cumpleaños servidores y servidoras públicas SDIS 2026 – meses enero- febrero-marzo.
Como evidencia se adjuntan: 
Listados de Asistencia
Registros Fotográficos
Plan de Bienestar Social e Incentivos SDIS 2026
</t>
  </si>
  <si>
    <t xml:space="preserve">
Durante el segundo trimestre se realizaron las siguientes actividades:
1.Tercer Módulo De Desvinculación Asistida: Está actividad se llevó a cabo el día 6 de abril en las instalaciones de Compensar Calle 94, con la participación de 14 servidores y servidoras Públicos/as.
2.Taller Relaciones Interpersonales En El Trabajo Y Liderazgo:  Está actividad se llevó a cabo el día 18 de abril  en la Oficina Asesora Jurídica, con la participación de 4 servidores y servidoras Públicos/as.
3.Cuarto Módulo De Desvinculación Asistida: Está actividad se llevó a cabo el día 20 de abril  en las instalaciones de Compensar Calle 94, con la participación de 20 servidores y servidoras Públicos/as 
4.Conferencia Bienestar Emocional En El Trabajo: Conferencia 1. Bases Para Una Salud Mental SOSTENIBLE. La SDIS-SGDTH y su aliado Compensar proponen una ruta de conferencias virtuales mensuales orientada a fortalecer el bienestar emocional de los funcionarios, brindando herramientas prácticas para afrontar de manera más saludable los retos personales y laborales del día a día; por ello el día 29 de abril se desarrolla la 1ra. Conferencia virtual, con la inscripción de 91 servidores y servidoras 
5.Programa De Desarrollo Y Fortalecimiento Para Las Gestoras, Gestores Y Apoyos De Talento Humano De Las Dependencias De La Secretaría Distrital De Integración Social" Y Que Se Denomina: Formula Th: Alto Rendimiento, Metodología Inspirada En La Fórmula 1 (Coordinación, Transmisión Efectiva De La Información Y Claridad En La Ejecución). Sesión 1: "Sincronía Del Equipo" - Coordinación, Confianza Y Gestión De Tensiones. Esta actividad se llevó a cabo el 29 de abril de 2026 en el horario 8:00 am a 1:00 pm - refrigerio y franja de actividad libre – en la sede Compensar Avenida Carrera 68, Salones 2.1 y 2.2 con la participación de 24 servidores y Otras actividades realizadas durante el mes de abril de 2026  a las cuales no se les aplicó encuesta de satisfacción:
Visitas Fondo Nacional De Ahorro:
• 14 DE ABRIL DE 2026: 12 servidores y servidoras
• 28 DE ABRIL DE 2026: 8 servidores y servidoras
6.Envío Tarjetas De Saludo Cumpleaños Servidores Y Servidoras Públicas SDIS 2026 - Mes De Abril. Durante el mes de abril de la presente anualidad, se enviaron 175 saludos de cumpleaños vía correo electrónico a los Servidores y Servidoras Públicas de la SDIS.
7.Quinto Módulo De Desvinculación Asistida: Está actividad se llevó a cabo el día 4 de mayo de 2026 en las instalaciones de Compensar Calle 94, con la participación de 20 servidores y servidoras Públicos/as 
8.Ruta De Salud Mental - Conferencia 2: Estrés Laboral Bajo Control Herramientas Para Gestionar: La SDIS-SGDTH y su aliado Compensar  proponen una ruta de conferencias virtuales mensuales orientada a fortalecer el bienestar emocional de los funcionarios, brindando herramientas prácticas para afrontar de manera más saludable los retos personales y laborales del día a día; por ello el día 14 de mayo de 2026, en la modalidad virtual, se desarrolla la segunda conferencia de este ciclo, con la inscripción de  51 servidores y servidoras Públicos/as 
9.Desvinculación Asistida  - Módulo 6: Está actividad se llevó a cabo el día 19 de mayo de 2026 en las instalaciones de Compensar Calle 94, con la participación de 14 servidores y servidoras.
10.Encuentro De Parejas Y Parejas Diversas: Esta actividad se llevó a cabo los días 23 y 24 de mayo de 2026, en las instalaciones de Compensar Lagomar el Peñón-Girardot, con la participación de 66 servidores y servidoras públicos/as.
11.Programa De Desarrollo Y Fortalecimiento Para Las Gestoras, Gestores Y Apoyos De Talento Humano De Las Dependencias De La Secretaría Distrital De Integración Social"  Y Que Se Denomina: Formula Th: Alto Rendimiento, Metodología Inspirada En La Fórmula 1 (Coordinación, Transmisión Efectiva De La Información Y Claridad En La Ejecución). Sesión 2: "Rol Y Comunicación". Esta actividad se llevó a cabo el 29 de mayo de 2026 en el horario 8:00 am a 2:00 m - refrigerio y franja de actividad libre – en la sede Compensar Avenida Carrera 68, Salones 2.1 y 2.2 con la participación de 29 servidores y servidoras.
12.Entregable Dia De La Familia I Semestre 2026. Esta actividad se llevó durante el mes de mayo 2026, con la participación de 2297 servidores y servidoras Públicos/as.
Otras Actividades Realizadas Durante El Mes De Mayo De 2026  A Las Cuales No Se Les Aplicó Encuesta De Satisfacción:
Visitas Fondo Nacional De Ahorro: Esta actividad se realizó el 7 de mayo de 2026 a la SL de Fontibón, con la participación de 14 servidores y servidoras públicos/as (1 hombre y 13 mujeres)
13. Envío Tarjetas De Saludo Cumpleaños Servidores Y Servidoras Públicas SDIS 2026 - Mes De Mayo. Durante el mes de mayo de la presente anualidad, se enviaron 153 saludos de cumpleaños vía correo electrónico a los Servidores y Servidoras Públicas de la SDIS.
14. Entrega Tarjeta Bono Regalo Para Servidores/As Públicos/As Que Cumplieron Años Durante El Primer Semestre Del 2025 - Acuerdo Laboral SDIS 2024-2025" - Artículo 36° - "Incentivo No Pecuniario: Entrega Tarjeta Regalo Grupo Empresarial Éxito por valor de $ 100.000, en el mes de junio, con la participación de 1086 Servidores/as Públicos/as.
15. Desvinculación Asistida - Módulo 7: Está actividad se llevó a cabo el día 02 de junio de 2026 en las instalaciones de Compensar Calle 94, con la participación de 14 servidores y servidoras Públicos/as.
16. Desvinculación Asistida - Módulo 8: Está actividad se llevó a cabo el día 23 de junio de 2026 en las instalaciones de Compensar Calle 94, con la participación de 12 servidores y servidoras Públicos/as.
17. Tercera Jornada De Fortalecimiento Para Gestores/As Y Apoyos De Talento Humano SDIS 2026". Esta Actividad, se realizó el día 26 de junio, en las instalaciones de Compensar Avenida Carrera 68. con la participación de 19 servidores y servidoras Públicos/as.
18. Envío Tarjetas De Saludo Cumpleaños Servidores Y Servidoras Públicas SDIS 2026 - Mes De Junio. Durante el mes de junio de la presente anualidad, se enviaron 191 saludos de cumpleaños vía correo electrónico a los Servidores y Servidoras Públicas de la SDIS.
Lo anterior garantizó el cumplimiento de la programación establecida para el periodo, alcanzando así el 100% de ejecución, de acuerdo con el cálculo del indicador.
Como evidencia se adjuntan: 
Listados de Asistencia
Registros Fotográficos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</si>
  <si>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10/07/2026 se sugiere incluir la tabla resumen del plan en el que se evidencie la cantidad de actividades ejecutadas vs las programadas. Además de redactar el avance cualitativo según las indicaciones: Durante el segundo trimestre se realizaron las siguientes actividades (...), Por lo anterior se dio cumplimiento al indicador al (...%). 21/07/2026: La dependencia atendió las observaciones y no se generar comentarios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</si>
  <si>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Porcentaje de avance en el Plan de trabajo Código de Integridad y Buen Gobierno</t>
  </si>
  <si>
    <t xml:space="preserve">Durante el primer trimestre de 2026 se realizaron las siguientes acciones: 
1. Plan de trabajo de Integridad y Buen Gobierno 2026. ( se anexa soporte).
2. Convocaria para pertenecer al Equipo de Gestores de Integridad 2026 (se anexan piezas comunicativas).
3. Listado de Gestores Integridad SDIS 2026 seleccionados. </t>
  </si>
  <si>
    <t xml:space="preserve">Durante el segundo trimestre se realizaron las siguientes acciones: 
1. Primer encuentro de Gestores y Gestoras de Integridad 2026, realizado el 14 de mayo de 2026 n compensar de la calle 94 ( se anexan listados de asitencia, y presentación realizada).
2. Piezas comunicativas divulgadas a través de comunicación interna sobre los principios 1 y 2 del código de integridad y buen gobierno SDIS. (se anexan piezas comunicativas).
3. Socialización primer principio del código de integridad y buen gobierno a gestores de integridad, con el objetivo de iniciar reto pedgógico de apropiación del código. Se realizó el día 8 de mayo de 2026 de forma virtual.  ( se anexa asistencia, presentación y grabación). 
4. Avance informe de gestión principio 1 del código de integridad y buen gobierno ( se anexa carpeta con informe).
5. Socialización segundo principio del código de integridad y buen gobierno a gestores de integridad, con el objetivo de iniciar reto pedgógico de apropiación del código. Se realizó el día 18 de junio de 2026 de forma virtual.  ( se anexa asistencia, presentación y grabación). </t>
  </si>
  <si>
    <t>Porcentaje de avance en el Plan de trabajo Conflicto de Intereses</t>
  </si>
  <si>
    <t xml:space="preserve">Durante el primer trimestre de 2026 se realizaron las siguientes acciones en lo que corresponde al Conflicto de Intereses: 
1. Plan de Trabajo Conflicto de Intereses ( se anexa soporte plan 2026)
2. Actas de registro de conflicto de intereses de enero, febrero y marzo de 2026 ( se anexan actas correspondientes)
3. Informe de seguimiento a Ley 2013 de 2019 a Directivos SDIS.
4. Informe I- Seguimiento curso integridad, transparencia y lucha contra la corrupción. </t>
  </si>
  <si>
    <t xml:space="preserve">Durante el segundo trimestre de 2026 se realizaron las siguientes acciones en lo que corresponde al Conflicto de Intereses: 
1. Pieza comunicativa canal de denuncias (se anexa evidencia de pieza comunicativa)
2. Pieza comunicativa lineamiento de conflicto de intereses(se anexa evidencia de pieza comunicativa)
3. Pieza comunicativa curso de integridad, transparencia y lucha contra la corrupción(se anexa pieza comunicativa) 
4. Actas de registro de conflicto de intereses de abril, mayo y junio de 2026 ( se anexan actas correspondientes)
5. Informe II de seguimiento a Ley 2013 de 2019 a Directivos SDIS.
6. Informe II- Seguimiento curso integridad, transparencia y lucha contra la corrupción. </t>
  </si>
  <si>
    <t>Gobierno digital</t>
  </si>
  <si>
    <t>Gestión y gobierno TI</t>
  </si>
  <si>
    <t>Implementar 4 soluciones tecnológicas para contar con información accesible, confiable y oportuna.</t>
  </si>
  <si>
    <t>Mantener el 100 % de la disponibilidad de los servicios tecnologicos asociados a infraestructura.</t>
  </si>
  <si>
    <t>Porcentaje de seguimiento a la implementación del PETI</t>
  </si>
  <si>
    <t>(No. de seguimientos al PETI  realizados / No. De seguimientos programados)*100</t>
  </si>
  <si>
    <t>Informe de seguimiento al Plan Estratégico de Tecnologías de la información</t>
  </si>
  <si>
    <t>Se realiza el informe de seguimiento al Plan Estratégico de Tecnologías de la Información -PETI evidenciando el avance en la ejecución de las iniciativas, el comportamiento de los indicadores y el estado general de la gestión de tecnologías de la información en la entidad incluyendo seguimiento al presupuesto establecido para los proyecto e iniciativas de tecnología. Se da cumplimiento al 100% en la meta establecida en el PAI para este trimestre dejando como soporte el informe de seguimiento.</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</si>
  <si>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a la dependencia subir la evidencia que de cuenta de las acciones registradas para el trimestre -carpeta vacia; tambien les falta el resumen del plan, no se registran las actividades en la colunma cualitativa, ni tampoco, se menciona la ejecucion del indicador programado. 16/04/2026 la dependencia realizó los ajustes,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</si>
  <si>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Se realiza el informe de seguimiento al Plan Estratégico de Tecnologías de la Información en el cual se presenta el estado de avance de las iniciativas, el comportamiento de los indicadores de desempeño correspondientes a nivel de ejecución  y el seguimiento a la ejecución del PETI, cumplimiento presupuestal y tiempo de ejecución de los proyectos durante el segundo trimestre, se da cumplimiento al 100% de la meta establecida en el PAI para el segundo trimestre, como evidencia se deja el informe de seguimiento.</t>
  </si>
  <si>
    <t>Porcentaje de seguimiento a la implementación del Plan de mantenimiento preventivo y evolutivo de la infraestructura y servicios tecnológicos</t>
  </si>
  <si>
    <t>(No. Seguimientos al plan de mantenimiento preventivo y evolutivo de la infraestructura y servicios tecnológicos realizados / No. De seguimientos programados en el periodo)*100</t>
  </si>
  <si>
    <t>Informe de seguimiento a la implementación del Plan de mantenimiento preventivo y evolutivo de la infraestructura y servicios Tecnológicos</t>
  </si>
  <si>
    <t>Se realiza el informe de seguimiento y se reporta el nivel de avance frente a las actividades planteadas de mantenimiento preventivo para el periodo comprendido entre (enero – marzo). Acciones Relevantes del Mantenimiento Preventivo:
 - Soporte en Plataforma de Hiperconvergencia (HCI)
- Soporte de Garantía en Switches de Core y Data Center
-Equipos en Unidades Operativas
- Equipos de respaldo UPS
Durante el primer trimestre del 2026, se mantiene el proceso de soporte de garantías para los principales 
componentes tecnológicos adquiridos en el marco de la modernización de la infraestructura TIC de la 
entidad. se da cumplimiento de 100%  a la meta establecida en el PAI , dejando como soporte el informe de seguimiento a la implementación del plan de mantenimiento preventivo y evlutivo de la infraestructura tecnológica</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</si>
  <si>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registrar las actividades realizadas, asi como la ejecucion del indicador programado para el periodo. 16/04/2026 la dependencia realiza los ajustes,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</si>
  <si>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de 2026, se continuó con la gestión de garantías, soporte especializado y mantenimiento de los principales componentes de la infraestructura TIC, asegurando la disponibilidad, estabilidad y continuidad de los servicios tecnológicos que soportan la operación institucional.
En articulación con las empresas Heimcore, Claro, Mercanet, Media Commerce y Comware, se ejecutaron actividades de mantenimiento preventivo, actualización de plataformas y aplicación de versiones recomendadas por los fabricantes, fortaleciendo la seguridad, el rendimiento y la confiabilidad de la infraestructura tecnológica, se da cumplimiento a la meta establecida para el segundo trimestre en el PAI con 100%, se deja como evidencia el informe de seguimiento al plan de mantenimiento preventivo y evolutivo de la infraestructurta y servicios tecnológicos</t>
  </si>
  <si>
    <t>Seguridad digital</t>
  </si>
  <si>
    <t>Porcentaje de seguimiento en la implementación del Plan de seguridad y privacidad de la información</t>
  </si>
  <si>
    <t>(No. De seguimientos al plan de seguridad y privacidad de la información realizados / No. Seguimientos programados en el periodo)*100</t>
  </si>
  <si>
    <t>Informe de seguimiento a la implementación del Plan de Seguridad y Privacidad de la Información</t>
  </si>
  <si>
    <t>Se realiza el informe de seguimiento del  estado de avance de las actividades del Plan de Seguridad y Privacidad de la Información para el primer trimestre 2026 realizando las siguientes acciones:
1. se inició la actualización Diagnóstico de Seguridad de la Información
2. elaboración del Plan de Trabajo de Gestión de Activos Información
3. envío al Grupo de Alertas de Seguridad Digital de boletines de seguridad emitidos por instancias superiores en las cuales se reportan alertas de seguridad a nivel de vulnerabilidades y campañas de ataques dirigidos sobre entidades gubernamentales.
4. reporte de Indicadores de Compromiso conforme a las campañas maliciosas identificadas en el ciberespacio</t>
  </si>
  <si>
    <t>Durante el segundo trimestre se realizan las activiades correspondientes a: i)publicación del inventario de Activos de Software y Hardware, ii) envío al Grupo de Alertas de Seguridad Digital de boletines de seguridad emitidos por instancias superiores en las cuales se reportan alertas de seguridad a nivel de vulnerabilidades y campañas de ataques dirigidos sobre entidades gubernamentalesi, iii)monitoreos realizado en fuentes abiertas se realizó el reporte de Indicadores de Compromiso conforme a las campañas maliciosas identificadas en el ciberespacio, iv)diagnóstico de Seguridad y Privacidad de la Información, el cual se está realizando en el nuevo formato emitido por el Ministerio de Tecnologías de la Información y las Comunicaciones.
Se da cumplimiento a la mesta establecida en el PAI del 100% y se deja como evidencia el informe de seguimiento al plan de seguridad y privacidad de la información.</t>
  </si>
  <si>
    <t>Porcentaje de seguimiento en la implementación del plan de tratamiento de riesgos</t>
  </si>
  <si>
    <r>
      <t>(No. De seguimientos al plan de tratamiento de riesgos realizados</t>
    </r>
    <r>
      <rPr>
        <strike/>
        <sz val="10"/>
        <color theme="1"/>
        <rFont val="Arial"/>
        <family val="2"/>
      </rPr>
      <t xml:space="preserve"> </t>
    </r>
    <r>
      <rPr>
        <sz val="10"/>
        <color theme="1"/>
        <rFont val="Arial"/>
        <family val="2"/>
      </rPr>
      <t>/ No. De seguimientos programados en el periodo)*100</t>
    </r>
  </si>
  <si>
    <t xml:space="preserve">Informe de seguimiento a la implementación del plan de tratamiento de riesgos </t>
  </si>
  <si>
    <t>Se realiza el informe de seguimiento a la implementación del plan de tratamiento de riesgos con la finalidad de fortalecer de manera progresiva y sostenible la seguridad y privacidad de la información de la Secretaría Distrital de Integración Social, mitigando posibles afectaciones en la confidencialidad, integridad y disponibilidad de los activos de información de la entidad, realizando principalmente acciones en:
-Gestión de Activos de Información.
-Gestión de Vulnerabilidades Técnicas:
-Gestión de Incidentes de Seguridad de la Información
Las diferentes actividades adelantadas desde el componente de seguridad de la información han 
contribuido con el cumplimiento de las acciones establecidas en el Plan de Tratamiento de Riesgos, se 
e da cumplimiento de 100%  a la meta establecida en el PAI , dejando como soporte el informe de seguimiento a la implementación del plan de mtratamiento de riesgos de seguridad</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</si>
  <si>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registrar  las actividades desarrolladas, asi como la ejecucion del indicador en la columna  del informe cualitativo. 16/04/2026, la dependencia realiza los ajustes,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</si>
  <si>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Se realiza informe de seguimiento el cual brinda información correspondiente sobre el estado actual del avance de la implementación de las actividades dispuestas en el Plan de Tratamiento de Riesgos, con la finalidad de fortalecer de manera progresiva y sostenible la seguridad y privacidad de la información de la Secretaría Distrital de Integración Social, mitigando posibles afectaciones en la confidencialidad, integridad y disponibilidad de los activos de información de la entidad, para ello mantiene la revisión a los componentes de gestión de activos de información, gestión de vulnerabilidades y gestión de incidentes de seguridad de la información. Se da cumplimiento del 100% a la actividad establecida en el PAI y se deja como evidencia el informe de seguimiento correspondiente.</t>
  </si>
  <si>
    <t>Porcentaje de proyectos articulados con componentes de tecnología de la información</t>
  </si>
  <si>
    <t>(No. De proyectos articulados/No de proyectos presentados) *100</t>
  </si>
  <si>
    <t xml:space="preserve">Informe de avance de los proyectos articulados con componentes tecnológicos  </t>
  </si>
  <si>
    <t>A la fecha se cuenta con el proyecto de Resolución para la creación de la mesa técnica de articulación de TI y el formato de solicitud de publicación realizado a la Oficina Juridica, dado que aún no inicia su funcionamiento no se cuenta con un informe de avance de proyectos.</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</si>
  <si>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no cumple 
10/07/2026 Se genera la alerta a la dependencia teniendo en cuenta que para el periodo de reporte no se cumplió la actividad programada.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</si>
  <si>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Desarrollar acciones de vigilancia nutricional a 130.000 personas atendidas en los servicios sociales  de SDIS que reciben alimentación.</t>
  </si>
  <si>
    <t>Realizar el fortalecimiento técnico,  a la implementación de acciones de vigilancia nutricional regular en personas atendidas en los servicios sociales de SDIS que reciben alimentación.</t>
  </si>
  <si>
    <t xml:space="preserve">PP Seguridad alimentaria </t>
  </si>
  <si>
    <t>Informes con las actividades de fortalecimiento a los profesionales que implementan el componente alimentario y nutricional.</t>
  </si>
  <si>
    <t>(N° de informes presentados con las actividades de fortalecimiento a los profesionales que implementan el componente alimentario y nutricional / No. de informes programados) *100</t>
  </si>
  <si>
    <t>Informe No. 1 sobre las actividades de fortalecimiento a los profesionales que implementan el componente alimentario y nutricional.</t>
  </si>
  <si>
    <t xml:space="preserve">Durante el primer trimestre de 2026, la Subdirección de Nutrición, en el ejercicio de sus funciones, realizó 29 actividades: I)  13 jornadas de acompañamiento técnico para fortalecer las capacidades de los profesionales encargados de implementar el componente alimentario y nutricional en los distintos servicios sociales de las subdirecciones técnicas de la SDIS (Infancia; Juventud; Adultez; Vejez; Familias, Discapacidad; Nutrición; Abastecimiento); y II) 16 jornadas orientadas al fortalecimiento técnico interno de la Subdirección de Nutrición, dirigidas al equipo técnico de nutrición y al equipo de supervisión del servicio Comedores Comunitarios, en las que se abordaron el fortalecimiento del clima laboral, así como la socialización y reflexión sobre buenas prácticas institucionales y la implementación de un comité técnico.
Específicamente, en el servicio de Comedores Comunitarios se desarrollaron acciones concretas en el marco del Sistema de Gestión, así como también se abordaron temáticas relacionadas con el fortalecimiento del componente de Bien-Estar alimentario; la implementación del Protocolo de Prevención y Manejo Adecuado de Desperdicios de Alimentos en el Servicio de Alimentación (PTC-PSS-101); y la aplicación del Procedimiento de Planificación Alimentaria, junto con sus instructivos y formatos asociados.
Por lo anterior, se da cumplimiento del 100% de cumplimiento para este periodo.
</t>
  </si>
  <si>
    <t>Informe No. 2 sobre las actividades de fortalecimiento a los profesionales que implementan el componente alimentario y nutricional.</t>
  </si>
  <si>
    <t>Durante el segundo trimestre de 2026, la Subdirección de Nutrición, en el ejercicio de sus funciones, realizó 46 actividades: I) 29 jornadas de acompañamiento técnico para fortalecer las capacidades de los profesionales encargados de implementar el componente alimentario y nutricional en los distintos servicios sociales de las subdirecciones técnicas de la SDIS (Infancia; Juventud; Adultez; Vejez; Familias, Discapacidad; Nutrición; Abastecimiento; ICI); y II) 17 jornadas orientadas al fortalecimiento técnico interno de la Subdirección de Nutrición, dirigidas al equipo técnico de nutrición y al equipo de supervisión del servicio Comedores Comunitarios, en las que se abordaron temas como socialización y reflexión sobre buenas prácticas institucionales, la promoción de prácticas de alimentación saludables y el desarrollo de comités técnicos.
Específicamente, en el servicio de Comedores Comunitarios se desarrollaron acciones concretas relacionadas con el fortalecimiento del componente de Bien-Estar alimentario; la prevención y Manejo Adecuado de Desperdicios de Alimentos en el Servicio de Alimentación; vigilancia nutricional y la socialización y reflexión sobre buenas prácticas institucionales, entre otras.
Por lo anterior, se da cumplimiento del 100% de cumplimiento para este periodo.</t>
  </si>
  <si>
    <t>Informe No. 3 sobre las actividades de fortalecimiento a los profesionales que implementan el componente alimentario y nutricional.</t>
  </si>
  <si>
    <t>Informe No. 4 sobre las actividades de fortalecimiento a los profesionales que implementan el componente alimentario y nutricional.</t>
  </si>
  <si>
    <t>2260. Realizar 1400 Optimización(es) en unidades operativas para la prestación de servicios sociales a través del mantenimiento reforzamiento y adecuación de las infraestructuras</t>
  </si>
  <si>
    <t>Gestión de infraestructura física</t>
  </si>
  <si>
    <t>7945 -Fortalecimiento de la infraestructura de los servicios sociales en Bogotá D.C.</t>
  </si>
  <si>
    <t>Diseñar y ejecutar el 100% del Plan de Intervenciones en Infraestructuras para las diferentes unidades operativas.</t>
  </si>
  <si>
    <t>Porcentaje de avance en el plan de priorización de intervenciones en mantenimiento</t>
  </si>
  <si>
    <t>(No. De actividades realizadas / No. De actividades programadas) *100</t>
  </si>
  <si>
    <t>Plan de intervenciones con cronograma de actividades ejecutadas y programadas</t>
  </si>
  <si>
    <t>Durante el primer trimestre se actualiza y se avanza en la implementación del "PLAN DE PRIORIZACIÓN DE INTERVENCIONES EN MANTENIMIENTO, ADECUACIONES Y/O CONSTRUCCIONES VIGENCIA 2026" para 25 equipamientos administrados por la SDIS que se encuentran priorizados con corte al 31 de marzo del 2026, para realizar intervenciones en modalidad de intervención en mantenimiento preventivo y correctivo de infraestructura, asociados discriminados por categoría, tipo e impacto de intervención.
Por lo anterior, se da cumplimiento del 100% para el periodo de reporte.
Evidencia: Plan de intervenciones con cronograma de actividades ejecutadas y programadas marzo 2026
https://sdisgovco.sharepoint.com/:x:/s/sdes/IQAgw2dKaGTTTY7K-12Idn2HAVSTX2lSS6kfot271Oq8A4s?e=u5rgvm</t>
  </si>
  <si>
    <t>A corte del segundo trimestre se actualiza y se avanza en la implementación del "PLAN DE PRIORIZACIÓN DE INTERVENCIONES EN MANTENIMIENTO, ADECUACIONES Y/O CONSTRUCCIONES VIGENCIA 2026" para 40 equipamientos administrados por la SDIS que se encuentran priorizados con corte al 30 de junio del 2026, para realizar intervenciones en modalidad de intervención en mantenimiento preventivo y correctivo de infraestructura, asociados discriminados por categoría, tipo e impacto de intervención.
Por lo anterior, se da cumplimiento del 100% para el periodo de reporte.
Evidencia: Plan de intervenciones con cronograma de actividades ejecutadas y programadas junio 2026
https://sdisgovco.sharepoint.com/:x:/s/sdes/IQANoKfF2AvwQLRIYPsa4DfWARzq_LWpjOL10NuHB4t93to?e=0ye1pU</t>
  </si>
  <si>
    <t>Gestión Logística</t>
  </si>
  <si>
    <t>Ejecutar los mantenimientos para garantizar la prestación de los servicios sociales.</t>
  </si>
  <si>
    <t>Porcentaje de avance en la matriz de seguimiento a las intervenciones en mantenimiento</t>
  </si>
  <si>
    <t>(No. De matrices con el seguimiento de actividades cumplidas / No. Matrices de seguimiento con programación) *100</t>
  </si>
  <si>
    <t>Matriz de seguimiento</t>
  </si>
  <si>
    <t>Durante el primer trimestre se realizaron 92 de un total de 375 intervenciones alcanzando un 24,53% en la ejecución del total programado para la vigencia 2026.
Estas acciones, junto con la ejecución de los contratos para la optimización de las unidades que requieren intervenciones de mayor complejidad, aseguran el saneamiento básico de la infraestructura, y fortalecen la atención a la ciudadanía promoviendo entornos seguros y protectores que elevan la calidad en la prestación de los servicios.
Por lo anterior, se da cumplimiento del 100% para el periodo de reporte.
Evidencia: Matriz de seguimiento - Linea base Mantenimiento corte marzo 2026
https://sdisgovco.sharepoint.com/:x:/s/sdes/IQAy-FbSnZMNT4WkpekOuY8yAYweYoVhYoSqRvjAohzHIrU?e=M0P6zD</t>
  </si>
  <si>
    <t>A corte del segundo trimestre se realizaron 186 de un total de 375 intervenciones alcanzando un 49,60% en la ejecución del total programado para la vigencia 2026.
Estas acciones, junto con la ejecución de los contratos para la optimización de las unidades que requieren intervenciones de mayor complejidad, aseguran el saneamiento básico de la infraestructura, y fortalecen la atención a la ciudadanía promoviendo entornos seguros y protectores que elevan la calidad en la prestación de los servicios.
Por lo anterior, se da cumplimiento del 100% para el periodo de reporte.
Evidencia: Matriz de seguimiento - Linea base Mantenimiento corte junio 2026
https://sdisgovco.sharepoint.com/:x:/s/sdes/IQCGxKzB_6wmQb0cNO2HaASqAWJ8GNdO8aS2xO09798Q2jc?e=6mqoTC</t>
  </si>
  <si>
    <t>2040. Crear 2 nuevas casas LGBTI</t>
  </si>
  <si>
    <t>Implementar 2 planes para la puesta en funcionamiento de las nuevas Casas LGBTI.</t>
  </si>
  <si>
    <t>Gestionar las acciones intrainstitucionales e intersectoriales requeridas para la puesta en funcionamiento de las nuevas Casas LGBTI.</t>
  </si>
  <si>
    <t>PP para la garantía plena de los derechos de las personas LGBTI</t>
  </si>
  <si>
    <t>Creciente</t>
  </si>
  <si>
    <t>Informe técnico de estructuración del servicio social elaborados.</t>
  </si>
  <si>
    <t>(Número de informes técnicos elaborados / Número de informes técnicos programados) x 100</t>
  </si>
  <si>
    <t>Informe técnico de estructuración del servicio social, que dé cuenta de las gestiones realizadas, documentos técnicos, lineamientos misionales, propuesta de modelo de atención, componentes de dotación y articulaciones institucionales adelantadas para la puesta en funcionamiento de la nueva unidad operativa.</t>
  </si>
  <si>
    <t>2028. Adaptar 10 servicios sociales y estrategias de integración social priorizadas para la atención diferencial y la inclusión de personas LGBTI, con enfoque etario y rural, en articulación con el Sistema Distrital de Cuidado.</t>
  </si>
  <si>
    <t>Fortalecer 1 modelo de inclusión para personas de los sectores sociales LGBTI, sus familias y redes de apoyo.</t>
  </si>
  <si>
    <t>Implementar la Política Pública LGBTI, y la transversalización del enfoque diferencial por orientaciones sexuales e identidades de género diversas (OSIGD) en otras políticas públicas del Distrito​.</t>
  </si>
  <si>
    <t>Porcentaje de avance en la implementación del plan de fortalecimiento de capacidades para la transformación cultural incluyente.</t>
  </si>
  <si>
    <t>(No. De informes trimestrales elaborados / No. de informes programados) *100</t>
  </si>
  <si>
    <t xml:space="preserve">Informe trimestral de implementación del Plan de Cualificación y fortalecimiento de capacidades para la Transformación Cultural  </t>
  </si>
  <si>
    <t xml:space="preserve">En el marco del Plan de Acción Institucional, durante el primer trimestre de 2026 se avanzó en la implementación de la Estrategia de Cambio Cultural “Un Aleteo Colectivo”, orientada a la transformación de prácticas institucionales y sociales frente a las orientaciones sexuales e identidades de género diversas. Este proceso se estructuró a partir de una fase inicial de planeación y alistamiento estratégico, en la que se definieron lineamientos técnicos, un plan de trabajo organizado en cuatro líneas (fortalecimiento de capacidades, Redes Diversas de Aprendizaje, gestión cultural y articulación interinstitucional) y un esquema metodológico que articula los distintos componentes de la estrategia. 
En la fase de implementación, se desarrollaron acciones en cinco componentes estratégicos que permitieron avanzar en la apropiación del enfoque diferencial LGBTI y la transformación de narrativas institucionales y comunitarias. Se realizaron 20 procesos de fortalecimiento de capacidades con 536 participantes, así como 21 espacios de Redes Diversas de Aprendizaje con 344 personas, priorizando metodologías artísticas, corporales y de construcción de memoria. De manera complementaria, se ejecutaron acciones de gestión cultural en el marco de fechas conmemorativas y procesos territoriales, junto con la implementación inicial de la estrategia de comunicaciones y el fortalecimiento de la articulación interinstitucional con actores públicos, privados, académicos y comunitarios.
Como resultado, se evidencian avances en la sensibilización institucional, el fortalecimiento del tejido comunitario y la consolidación de las Casas LGBTI como escenarios clave de participación y transformación cultural. No obstante, se identifican retos asociados a la cobertura territorial desigual, la disponibilidad de aliados y limitaciones logísticas, lo que orienta la necesidad de fortalecer la planeación territorial, la coordinación interinstitucional y la gestión operativa en los siguientes trimestres. Estos avances contribuyen al cumplimiento de las metas institucionales en materia de inclusión, garantía de derechos y transformación cultural en el Distrito.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</si>
  <si>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a la dependencia reivsar las evidencias, hay carpetas vacias de enero y febrero. (anexo 2 ). 17/04/2026, la dependencia, realizo los ajustes solicitados,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</si>
  <si>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Durante el segundo trimestre de 2026 se avanzó en la implementación del plan de fortalecimiento de capacidades para la transformación cultural, orientado a promover prácticas institucionales y comunitarias incluyentes y a contribuir a la reducción de la discriminación hacia personas de los sectores sociales LGBTI. Las acciones desarrolladas se articularon en torno a procesos formativos, Escuelas Locales LGBTI, Redes Diversas de Aprendizaje, gestión cultural, comunicaciones, articulaciones estratégicas y fortalecimiento metodológico, consolidando una intervención integral para la transformación de imaginarios, prácticas y relaciones sociales asociadas a la orientación sexual y la identidad de género.
En el componente de fortalecimiento de capacidades se realizaron 26 acciones, con la participación de 987 personas en 13 localidades de Bogotá. De estas, 21 correspondieron a procesos de fortalecimiento dirigidos principalmente a servidoras y servidores públicos, con 653 participantes, y 5 a Escuelas Locales LGBTI, con 334 participantes. Estos procesos permitieron fortalecer la incorporación del enfoque diferencial por orientaciones sexuales e identidades de género diversas en escenarios institucionales, territoriales y comunitarios, promoviendo la reflexión crítica sobre prejuicios, estereotipos y responsabilidades del Estado en la garantía de derechos.
De manera complementaria, se consolidaron 6 Redes Diversas de Aprendizaje, mediante 20 sesiones y acciones que registraron 260 participaciones en Casas LGBTI y escenarios externos. Estas redes fortalecieron metodologías basadas en el arte, la memoria, la creación colectiva, la expresión corporal y el cuidado comunitario, favoreciendo procesos de aprendizaje, participación y reconocimiento de las diversidades. Asimismo, la gestión cultural permitió acompañar conmemoraciones estratégicas como el Día de la Visibilidad Lésbica, el Día Internacional contra la Homolesbobitransfobia y el Mes del Orgullo, ampliando la circulación de narrativas que promueven igualdad, respeto y no discriminación.
La estrategia también avanzó en el posicionamiento comunicativo e institucional de las acciones de transformación cultural, mediante la producción de piezas gráficas, contenidos audiovisuales, registros fotográficos y narrativas orientadas a visibilizar la oferta institucional, las experiencias territoriales y los procesos comunitarios. A su vez, se fortalecieron articulaciones con entidades públicas, organizaciones sociales, actores culturales y comunitarios, lo que permitió ampliar capacidades técnicas, pedagógicas y metodológicas para la implementación de acciones de formación, creación, bienestar y participación.
Como resultado cualitativo del trimestre, se evidencia una consolidación progresiva de la Estrategia de Cambio Cultural como herramienta institucional para transversalizar el enfoque diferencial LGBTI, fortalecer capacidades en la gestión pública y promover prácticas incluyentes en los territorios. Los procesos desarrollados aportaron a la transformación de imaginarios y relaciones cotidianas, al tiempo que permitieron identificar aprendizajes para mejorar los mecanismos de evaluación, seguimiento, sistematización y sostenibilidad de la estrategia durante el segundo semestre de 2026.
</t>
  </si>
  <si>
    <t>Porcentaje de avance en el seguimiento al cumplimiento de los productos de la política pública, a cargo de la SDIS</t>
  </si>
  <si>
    <t>(No. De matrices de seguimiento al cumplimiento del plan de acción de la política pública, a cargo de la SDIS consolidadas / No. De matrices programadas) *100</t>
  </si>
  <si>
    <t>Matriz de seguimiento al cumplimiento de los productos de la política pública, a cargo de la SDIS</t>
  </si>
  <si>
    <t>Porcentaje de avance en la formulación de la Política de Habitabilidad en Calle</t>
  </si>
  <si>
    <t>(No. De matrices de reporte de avance en la formulación de la política pública de Habitabilidad en Calle/ No. De matrices programadas) *100</t>
  </si>
  <si>
    <t>Matriz de reporte de avance en la formulación de la política pública de Habitabilidad en Calle</t>
  </si>
  <si>
    <t xml:space="preserve">El Documento de Diagnóstico de la nueva Política Pública Distrital para Habitantes de Calle presenta un avance significativo en su proceso de validación interna. En este sentido, el documento ha sido revisado por el Despacho, la Subsecretaría Técnica, la Dirección de Análisis y Diseño Estratégico y la Dirección Poblacional, instancias cuyas observaciones, comentarios y sugerencias fueron debidamente incorporados, permitiendo fortalecer su consistencia técnica, metodológica y conceptual.  En reuniones de asistencia técnica con Secretaría de Planeación surtió la necesidad de validación y ajustes previos con esta entidad y con las entidades líderes de Política, con el fin de avanzar en los conceptos favorables, al momento de radicar el documento.
Por lo anterior, a la fecha el documento no ha sido radicado ante la Secretaría Distrital de Planeación, dado que, para el mes de marzo, atendiendo la sugerencia de la Secretaría Distrital de Planeación, el documento fue remitido a las entidades líderes de enfoque de política.  Adicionalmente, se desarrolló una mesa de trabajo conjunta con dichas entidades, con el propósito de revisar, analizar e incorporar sus comentarios y sugerencias al documento, garantizando de esta manera, una sólida integración de los enfoques de política pública poblacional, diferencial, de género, ambiental, de cultura ciudadana, territorial y de derechos humanos, por lo que, en el mes de abril se radicará el documento de Diagnóstico.  (Se adjunta cronograma actualizado y diagnóstico preliminar)
</t>
  </si>
  <si>
    <t>Durante el segundo trimestre de 2026 se culminó el proceso de revisión y validación interna del Documento de Diagnóstico de la nueva Política Pública Distrital para Habitantes de Calle. En este marco, se consolidaron los ajustes técnicos, metodológicos y conceptuales derivados de las observaciones formuladas por el Despacho, la Subsecretaría Técnica, la Dirección de Análisis y Diseño Estratégico (DADE) y la Dirección Poblacional, fortaleciendo la calidad y consistencia del documento previo a su presentación formal ante la Secretaría Distrital de Planeación.
De manera complementaria, y en articulación con la Secretaría Distrital de Planeación, se desarrollaron reuniones técnicas preliminares con las entidades líderes de los diferentes enfoques de política pública, con el propósito de realizar una revisión integral del Documento de Diagnóstico antes de su radicación oficial. Estos espacios permitieron analizar el contenido del documento en su totalidad y recoger observaciones orientadas a fortalecer la incorporación de los enfoques poblacional, diferencial, de género, territorial, ambiental, de cultura ciudadana y de derechos humanos, entre otros aspectos estratégicos para la formulación de la política pública.
Como resultado de este proceso, se efectuó la radicación formal del Documento de Diagnóstico ante la Secretaría Distrital de Planeación el día 27 de abril de 2026. Posteriormente, el 9 de junio de 2026, dicha entidad remitió el concepto técnico consolidado, el cual integra las observaciones y recomendaciones formuladas por las entidades líderes de enfoque participantes en la revisión. En la actualidad, el equipo formulador se encuentra adelantando el análisis, validación y respuesta a los comentarios recibidos, proceso que se desarrolla con el acompañamiento permanente del Despacho, la Subsecretaría Técnica, la Dirección Poblacional y la Dirección de Análisis y Diseño Estratégico, con el fin de consolidar una versión ajustada del documento que permita avanzar hacia la obtención de los conceptos favorables requeridos dentro del proceso de formulación.
En cuanto al Plan de Acción y al Documento CONPES D.C., no aplica reportar avances sustanciales durante el presente trimestre, toda vez que estos instrumentos corresponden a fases posteriores del ciclo de formulación de la política pública. Su construcción se encuentra supeditada a la aprobación del Documento de Diagnóstico y al cumplimiento de las etapas de revisión y validación establecidas por la Secretaría Distrital de Planeación y las instancias intersectoriales competentes. En consecuencia, el cronograma de elaboración y aprobación de dichos instrumentos continúa sujeto a los tiempos y procedimientos definidos por las entidades participantes en el proceso, los cuales no dependen exclusivamente de la Secretaría Distrital de Integración Social.</t>
  </si>
  <si>
    <t xml:space="preserve">Actualizar, implementar y hacer seguimiento al modelo de inclusión para personas con discapacidad, sus familias y sus personas cuidadoras, considerando los distintos enfoques desde una perspectiva interseccional, que ofrezca respuestas integradoras promoviendo su participación en igualdad de condiciones. </t>
  </si>
  <si>
    <t>Porcentaje de avance en la campaña distrital de transformación de imaginarios sociales de discapacidad</t>
  </si>
  <si>
    <t>(No. Informes elaborados / No. De actividades programadas)*100</t>
  </si>
  <si>
    <t>Informe semestral de seguimiento a la implementación de la campaña de transformación de imaginarios sociales de discapacidad</t>
  </si>
  <si>
    <t>Durante el primer semestre de 2026, la Subdirección para la Discapacidad fortaleció su estrategia de comunicación para la inclusión mediante la producción y difusión permanente de contenidos orientados a visibilizar las capacidades, aportes y proyectos de vida de las personas con discapacidad, así como la oferta institucional y las acciones de transformación social lideradas por la Secretaría Distrital de Integración Social.
La estrategia se desarrolló a través de contenidos informativos, pedagógicos y testimoniales publicados en redes sociales institucionales, destacando experiencias de inclusión laboral, emprendimiento, autonomía, participación comunitaria, acceso a servicios y fortalecimiento de capacidades. Entre los temas posicionados se encuentran la estrategia +Oportunidades, CADIS+, la Escuela de Vida Independiente, Centros Integrarte, Centros Crecer, procesos de participación e inclusión social, jornadas de orientación, acciones de accesibilidad y la difusión de derechos y oportunidades para las personas con discapacidad, sus familias y personas cuidadoras.</t>
  </si>
  <si>
    <t>Porcentaje de avance en el seguimiento a los procesos de inclusión social y productiva de los servicios sociales, estrategias y acciones transversales de la Subdirección para la Discapacidad</t>
  </si>
  <si>
    <t>(No. De matrices elaboradas / No. De matrices programadas)*100</t>
  </si>
  <si>
    <t>Matriz de seguimiento semestral a los procesos de inclusión social y productiva de los servicios sociales, estrategias y acciones transversales de la Subdirección para la Discapacidad</t>
  </si>
  <si>
    <t>Durante el primer semestre de 2026, la Subdirección para la Discapacidad consolidó la implementación de los procesos de inclusión social y productiva en los servicios sociales y acciones transversales, en el marco del Proyecto de Inversión 8047. Este proceso se desarrolló mediante el seguimiento técnico permanente a los servicios Centros Crecer, Centros Integrarte Atención Externa, Centros Integrarte Atención Interna y Centro Distrital de Referenciación y Apoyo Integral para la Inclusión Social - CADIS+, fortaleciendo la articulación intersectorial y la generación de oportunidades para las personas con discapacidad, sus familias y sus personas cuidadoras.
Durante el semestre se fortalecieron los procesos de articulación con entidades públicas, privadas, organizaciones sociales, academia y cooperación, consolidando acciones de gestión y articulación orientadas a favorecer la inclusión educativa, cultural, deportiva, recreativa, ocupacional, productiva y de participación social. Estas acciones facilitaron el acceso de la población a ofertas complementarias y fortalecieron la gestión de oportunidades en los diferentes entornos, contribuyendo a la garantía de derechos y a la implementación de la Política Pública Distrital de Discapacidad para Bogotá.
Resultado alcanzado: Se elaboró y consolidó la matriz de seguimiento semestral de los procesos de inclusión social y productiva de la Subdirección para la Discapacidad, alcanzando el 100 % de la meta programada (1 de 1 matriz) y evidenciando la implementación y seguimiento de los procesos desarrollados por los servicios sociales y estrategias transversales durante el primer semestre de 2026.</t>
  </si>
  <si>
    <t>3. Fortalecer familias, proteger la niñez y construir entornos libres de violencia en el contexto familiar, mediante un modelo integral e innovador que promueva la prevención, y garantice servicios eficientes y adaptados a cada realidad.</t>
  </si>
  <si>
    <t>Gestionar el 100% de las acciones para el cumplimiento del plan distrital de prevención de violencias en el contexto familiar y abuso sexual a NNA.</t>
  </si>
  <si>
    <t>Implementar y realizar seguimiento al Plan distrital de prevención de violencias en el contexto familiar y abuso sexual a niños, niñas y adolescentes, en articulación con los diferentes sectores públicos y privados del distrito.</t>
  </si>
  <si>
    <t>No de informes trimestrales de seguimiento al Plan de Acción del Consejo Distrital de Atención a víctimas de violencia intrafamiliar, violencias y explotación sexual de niños niñas y adolescentes</t>
  </si>
  <si>
    <t>Sumatoria del número de informes trimestrales de seguimiento al Plan de Acción del Consejo Distrital de Atención a víctimas de violencia intrafamiliar, violencias y explotación sexual de niños niñas y adolescentes</t>
  </si>
  <si>
    <t>Informe de gestión trimestral del Plan de Acción del Consejo Distrital de Atención a víctimas de violencia intrafamiliar, violencias y explotación sexual de niños niñas y adolescentes</t>
  </si>
  <si>
    <t>Teniendo en cuenta que el informe es elaborado justo al cierre de cada trimestre y este es gestionado para su firma por parte del Secretario de Integración Social, en el trimestre comprendido entre enero y marzo de 2026, en primer lugar, se gestionó la firma oficial del 4to informe del Consejo Distrital correspondiente al último trimestre de 2025.
Ahora bien, con respecto al informe del primer trimestre de 2026, este ya se encuentra en su versión final para la gestión de firma por las partes. En este resalta que durante el primer trimestre el Consejo Distrital para la Atención Integral a Víctimas de Violencia Intrafamiliar, Violencia y Explotación Sexual consolidó avances en la articulación interinstitucional para la prevención, atención y seguimiento de las violencias en el contexto familiar y sexual, mediante la realización de sesiones de coordinación, el fortalecimiento de rutas de atención y el impulso de acciones orientadas a la garantía de derechos de las víctimas. En este periodo se promovió la gestión del conocimiento, la implementación de estrategias de prevención en los territorios y el seguimiento a compromisos sectoriales, lo que permitió mejorar la respuesta institucional, avanzar en la identificación de retos en la atención integral y fortalecer la toma de decisiones basada en información para la protección efectiva de las víctimas en el Distrito.</t>
  </si>
  <si>
    <t>Durante el segundo trimestre de 2026, el Consejo Distrital para la Atención Integral a Víctimas de Violencia Intrafamiliar, Violencia y Explotación Sexual fortaleció su capacidad de articulación interinstitucional mediante la actualización de su Plan de Acción, el cual pasó de 52 a 38 productos, incorporando metas, indicadores, evidencias y criterios de seguimiento más precisos, en un ejercicio de racionalización y alineación con las competencias de las diferentes mesas de trabajo. Esta actualización fue aprobada por el Consejo Directivo el 12 de junio y entrará en vigor a partir de julio de 2026.
En materia de prevención, se avanzó en la implementación del Plan Distrital de Prevención de Violencias mediante la consolidación del modelo "Empresas que tejen y protegen familias", la puesta en marcha de la Escuela Distrital de Formación y de las Escuelas Locales de Prevención, el fortalecimiento técnico de las Redes Locales del Buen Trato y la formulación del Lineamiento Distrital para su funcionamiento. Igualmente, se desarrollaron acciones territoriales intersectoriales en localidades priorizadas como Kennedy, Suba y otras zonas de alta vulnerabilidad, orientadas a promover entornos protectores, prevenir las violencias en el contexto familiar y fortalecer la articulación entre las entidades distritales.
 Este informe de gestión del presenta un avance importante en su consolidación, con la información técnica de las mesas de trabajo, las sesiones realizadas y el seguimiento preliminar al Plan de Acción ya incorporados. Actualmente se encuentra en fase de ajuste final y complementación de información para su remisión a la subdirectora para su revisión y posterior envío a la Dirección para la Inclusión y las Familias (DIF).</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</si>
  <si>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cumple
10/07/2026 se recomienda incluir la trazabilidad de firmas de quien elabora, revisa y firma el informe. 
21/07/2026: La dependencia atendió la recomendación,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</si>
  <si>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Porcentaje de jornadas orientación y/o sensibilización a personas para la prevención de las violencias en el contexto familiar y sexual en Bogotá </t>
  </si>
  <si>
    <t>(No. De jornadas orientación y/o sensibilización a personas para la prevención de las violencias en el contexto familiar y sexual en Bogotá realizadas / programadas)*100</t>
  </si>
  <si>
    <t>No aplica para el trimestre</t>
  </si>
  <si>
    <t>Jornadas orientación y/o sensibilización a personas para la prevención de las violencias en el contexto familiar y sexual en Bogotá realizadas en el trimestre</t>
  </si>
  <si>
    <t>En el marco de la implementación del Plan Distrital de Prevención Durante lo corrido del Plan Distrital de Desarrollo y con corte al mes de junio de 2026, se han orientado y sensibilizado 2.709 en 2024, 6.589 en 2025 y 4.366 en 2026. De éstas últimas, el 74% son mujeres, 26% hombres y 0.05% personas intersexuales, con el objetivo de incidir en la transformación de imaginarios culturales que naturalizan las violencias en el contexto familiar, se promueve el buen trato, la resolución pacífica de conflictos, la economía del cuidado y la difusión de rutas de atención, asesoría y denuncia. Lo anterior se ha logrado a través de la “Estrategia entornos protectores, territorios seguros inclusivos y diversos”.
Estos procesos se realizan, por medio de una propuesta metodológica y pedagógica basada en lenguajes de expresión artística, la participación democrática y el intercambio de experiencias, proponiendo a quienes deciden asistir, una oportunidad para el diálogo y la reflexión a partir de sus propios saberes, cuestionamientos a comportamientos violentos y la apertura para comprometerse a un cambio que favorezca al goce de una vida libre de violencias; al mismo tiempo, les permite contar con información actualizada de rutas, competencias institucionales y servicios asociados a la protección y prevención de violencias.
En relación con la distribución por curso de vida, el grupo etario con mayor participación fue el de personas entre 27 y 59 años, con 2.336 participantes, seguido por personas mayores de 60 años con 1.095 participantes, jóvenes entre 18 y 26 años con 540 participantes, adolescentes entre 13 y 17 años con 336 participantes vinculados principalmente a procesos en instituciones educativas, y 59 niñas y niños entre 0 y 12 años que participaron, en su mayoría, en el curso “Mi cuerpo como territorio de Derechos Humanos”. En el caso de las mujeres, el 57% de las participantes se concentró en el rango de 27 a 59 años, al igual que los hombres cuya mayor participación correspondió a personas entre 27 y 59 años años, representando el 43% del total de participantes hombres.
Durante este período también participaron 125 personas con autorreconocimiento étnico, de las cuales 77 se reconocieron como indígenas, 41 como negro/a, mulato/a, afrocolombiano/a o afro, 3 como palenqueras de San Basilio, 2 raizales y 2 pertenecientes al pueblo Rrom. Asimismo, se registró la participación de 129 personas con discapacidad, de las cuales 63 son mujeres y 66 hombres.
En el marco de la estrategia, 94 personas se reconocieron como víctimas del conflicto armado, provenientes de 16 localidades: Engativá (17), Ciudad Bolívar (9), San Cristobal (8), Barrios Unidos (8), Bosa (7), Usaquén (7), Rafael Uribe (7), Kennedy (7), Chapinero (6), Suba (5), Puente Aranda (3), Santa Fe (3), Fontibón (2), Tunjuelito (2), Teusaquillo (2) y Antonio Nariño (1). Las personas participantes víctimas del conflicto armado que culminaron el proceso de formación correspondían principalmente a jefes y jefas de hogar.
La orientación y sensibilización permite el empoderamiento de los ciudadanos en el reconocimiento y reflexión acerca de los derechos humanos, también potencializarán los procesos de construcción y desaprendizaje de prácticas culturales, de manejo de poder y control entre hombres y mujeres, comprensión de prácticas democráticas que facilitan la equidad en las relaciones familiares, redundando en dinámicas libres de violencia al interior de las familias y en la reducción de los casos que lleguen a las Comisarías de Familia por conflicto familiar o violencia intrafamiliar.</t>
  </si>
  <si>
    <t>02-Atender 200.000 personas para el desarrollo y fortalecimiento de capacidades, que aporten a la inclusión social y/o productiva en los territorios urbanos y rurales.</t>
  </si>
  <si>
    <t>02Referenciar a beneficiarios de los servicios sociales de la SDIS, a la oferta público privada para su vinculación a procesos que</t>
  </si>
  <si>
    <t>Porcentaje de actualización del tablero de seguimiento a la gestión de oferta público-privada</t>
  </si>
  <si>
    <t>(No. De actualizaciones del Tablero de seguimiento a la gestión de oferta público-privada realizadas/ No. De actualizaciones programadas) *100</t>
  </si>
  <si>
    <t>Tablero de seguimiento a la gestión de oferta público-privada
I trimestre</t>
  </si>
  <si>
    <t>Durante el primer trimestre de 2026, en la implementación de una ruta de gestión de oferta público-privada para promover la inclusión social y/o productiva en los territorios urbanos y rurales de Bogotá D.C., se realizaron alianzas orientadas a la promoción de la inclusión social, otras a contribuir al fortalecimiento en procesos de formación en líneas como gastronomía, repostería y bisutería, además de actividades dirigidas en salud mental, ejercicios de flexibilidad fuerza y resistencia, la seguridad alimentaria y el cuidado del medio ambiente. Algunas formaciones incluyen la posibilidad de vinculación laboral orientada a la necesidad de vacantes de acuerdo con los perfiles requeridos por el aliado. Entre los aliados registrados se cuenta con el IDRD, Uni Agustiniana, Capoeira-Folclor Brasilero- Artes Marciales Bodhizen y Yoga Meditación, Dulce Hechizo, Fundación Gastronomía Social, Alianza Team y organizaciones sociales de diverso orden.</t>
  </si>
  <si>
    <t>Tablero de seguimiento a la gestión de oferta público-privada
II trimestre</t>
  </si>
  <si>
    <t xml:space="preserve">Durante el segundo trimestre de 2026, en la implementación de una ruta de gestión de oferta público-privada para promover la inclusión social y/o productiva en los territorios urbanos y rurales de Bogotá D.C., las alianzas en desarrollo con entidades públicas, empresas, fundaciones, organizaciones sociales y universidades, están orientadas a promover la inclusión social y el bienestar de colectivos, el fortalecimiento de competencias técnicas y actitudinales en formación para el empleo en diferentes sectores como el gastronómico entre otros, mediante el desarrollo de habilidades logrando promover ideas de negocios y medios para la generación de ingresos económicos de los participantes, además de procesos de formación en bilingüismo, la elaboración de accesorios de bisutería y fomi, la técnica de pintura en óleo y la promoción el aprendizaje e interacción con las herramientas tecnológicas que promueven las diferentes formas de expresión como las artísticas. </t>
  </si>
  <si>
    <t>Tablero de seguimiento a la gestión de oferta público-privada
III trimestre</t>
  </si>
  <si>
    <t>Tablero de seguimiento a la gestión de oferta público-privada
IV trimestre</t>
  </si>
  <si>
    <t>03-Atender 87.900 personas colombianas o migrantes internacionales que residan o transiten por Bogotá, que requieran respuesta inmediata y transitoria ante una emergencia de carácter social, natural y/o antrópica.</t>
  </si>
  <si>
    <t>01Realizar la implementación, seguimiento, monitoreo y sistematización de una (1) estrategia para identificar y atender a colombia</t>
  </si>
  <si>
    <t>Porcentaje de avance en el documento de caracterización de la población identificada en emergencia social, natural y/o antrópica</t>
  </si>
  <si>
    <t>(Porcentaje de avance en el documento ejecutado/Porcentaje de avance en el documento programado para la vigencia)*100</t>
  </si>
  <si>
    <t>Avance en documento de caracterización de la población identificada en emergencia social, natural y/o antrópica</t>
  </si>
  <si>
    <t xml:space="preserve">En el marco del Plan de Acción Institucional Integrado (PAII) y en atención a la acción “Implementar la caracterización de la población identificada en emergencia social, natural y/o antrópica”, a cargo de la Subdirección para la Identificación, Caracterización e Integración, elaboró el documento de caracterización de la población atendida durante el primer semestre de 2026 en los diferentes servicios bajo su responsabilidad. El documento se enmarca en el propósito de brindar atención a población migrante y colombiana que se encuentre en emergencia social, natural o antrópica en la ciudad de Bogotá. En una primera parte, se presentan los datos sociodemográficos de la población en situación de pobreza en la ciudad de Bogotá, con especial énfasis en las estadísticas disponibles sobre población migrante. Posteriormente, se desarrolla el análisis de las variables sociodemográficas y características propias de la población atendida en los servicios sociales a cargo de la Subdirección para la Identificación, Caracterización e Integración, incorporando finalmente, un análisis cualitativo basado en fuentes secundarias de la población que accede a los servicios de Respuesta Social, Gestión del Riesgo y Servicio para la Integración y los Derechos del Migrante, Refugiado y Retornado. </t>
  </si>
  <si>
    <t>Documento de caracterización de la población identificada en emergencia social, natural y/o antrópica</t>
  </si>
  <si>
    <t>2001. Implementar una (1) estrategia territorial intersectorial de focalización (identificación y caracterización) para ofertar los servicios sociales a la población que vive en residencias tipo "pagadiarios" en situación de pobreza y pobreza extrema, según el instrumento definido, con enfoque diferencial, poblacional y de género</t>
  </si>
  <si>
    <t>4-Atender 7000 personas en exclusión social, pobreza, vulnerabilidad y/o fragilidad social que habitan en residencias tipo pagadiarios, a través de la implementación de la estrategia territorial definida.</t>
  </si>
  <si>
    <t>01Realizar la implementación, seguimiento, monitoreo y sistematización de una (1) estrategia de abordaje territorial para identifi</t>
  </si>
  <si>
    <t>Porcentaje de avance en el documento de identificación y caracterización de inmuebles tipo pagadiario y personas que habitan en residencias tipo pagadiario</t>
  </si>
  <si>
    <t>Avance en documento de identificación y caracterización de inmuebles tipo pagadiario y personas que habitan en residencias tipo pagadiario</t>
  </si>
  <si>
    <t xml:space="preserve">El documento presenta los avances en la identificación y caracterización de inmuebles tipo pagadiario y personas que habitan en residencias tipo pagadiario en las localidades priorizadas, como parte de la implementación de la “Estrategia territorial intersectorial de focalización (identificación y caracterización), para ofertar los servicios sociales a la población que vive en residencias tipo "pagadiarios" en situación de pobreza y pobreza extrema”, reconociendo su condición de invisibilidad estadística en los instrumentos convencionales de información socioeconómica, asociada a la ausencia de residencia habitual; con este propósito se ha definió un instrumento, con enfoque diferencial, poblacional y de género, dirigido a personas y hogares en situación de pobreza y pobreza extrema. </t>
  </si>
  <si>
    <t>Documento de identificación y caracterización de inmuebles tipo pagadiario y personas que habitan en residencias tipo pagadiario</t>
  </si>
  <si>
    <t>(No. De matrices de seguimiento al cumplimiento de los productos de la política pública, a cargo de la SDIS elaboradas / No. De matrices programadas) *100</t>
  </si>
  <si>
    <t xml:space="preserve">Desde la Subdirección para la Infancia se realizó el reporte de seguimiento correspondiente al cierre de la vigencia anterior, así como el seguimiento al cumplimiento del Plan de Acción de la Política Pública de Primera Infancia, Infancia y Adolescencia para el primer trimestre de la vigencia 2026. Ambos reportes fueron presentados ante la entidad competente, la Secretaría Distrital de Planeación.
Es importante señalar que actualmente la Subdirección para la Infancia se encuentra adelantando el proceso de seguimiento correspondiente al primer semestre de 2026, cuya primera versión deberá ser remitida el 24 de julio. En consecuencia, a la fecha del presente reporte aún no se dispone del informe consolidado que dé cuenta de la totalidad de los avances y resultados del periodo mencionado.Una vez se cuente con dicha información, será remitida para su respectiva incorporación en la matriz de seguimiento
</t>
  </si>
  <si>
    <t>Porcentaje de elaboración de las actas de los Comités Operativos Locales de Juventud y de Mesa de Trabajo de Juventud (Instancia Interinstitucional - Artículo 7.1 del Decreto  499 de 2011)</t>
  </si>
  <si>
    <t>(Numero de actas de los Comités Operativos Locales y mesas de Juventud / sesiones realizadas) * 100</t>
  </si>
  <si>
    <t>Actas de las sesiones de los comités locales y mesas de juventud</t>
  </si>
  <si>
    <t>Durante primer semestre de 2026 se realizaron las 3 sesiones programadas de la mesa de trabajo de juventud, las cuales se realizaron el 22 de enero, 19 de febrero y 12 de marzo, enfocadas en terminar de realizar el balance de acciones de la vigencia 2025, y proyectar el plan de acción de la vigencia 2026, con la aprobación de reglamento de la instancia y temas para las próximas sesiones.</t>
  </si>
  <si>
    <t>Durante segundo semestre de 2026 se realizaron las 3 sesiones programadas de la mesa de trabajo de juventud, las cuales se realizaron el 9 de abril, 14 de mayo y 11 de junio, enfocadas en el cumplimiento del plan de trabajo aprobado por la mesa. En cuanto a los Comités Locales, se realizaron de acuerdo con lo establecido en el PIPC, y se adjunta acta del Comité de Antonio Nariño del 20 de mayo como evidencia de referencia que da cuenta del funcionamiento y sistemtización de los comités.</t>
  </si>
  <si>
    <t>Seguimiento a la implementación en el distrito de la Política Pública de Juventud y el funcionamiento del Sistema Distrital de Juventud</t>
  </si>
  <si>
    <t>Durante el segundo trimestre de 2026 se realizó el seguimiento de la matriz de productos de la política pública distrital de juventud, con la recopilación de los avances cuantitativos, cualitativos y de enfoques correspondientes al corte de primer trimestre de 2026. Se espera para finales de julio tener la versión correspondiente al corte de primer semestre.</t>
  </si>
  <si>
    <t>Realizar el seguimiento a la implementación del Plan de Acción de la Política Pública Social para el Envejecimiento y la Vejez -</t>
  </si>
  <si>
    <t>Porcentaje de avance en el seguimiento al cumplimiento del plan de acción de la política pública, a cargo de la SDIS</t>
  </si>
  <si>
    <t>(No. De matrices de seguimiento al plan de acción de la política pública, a cargo de la SDIS elaboradas / No. De matrices programadas) *100</t>
  </si>
  <si>
    <t>Matriz de seguimiento al cumplimiento del plan de acción de la política pública, a cargo de la SDIS</t>
  </si>
  <si>
    <t>Porcentaje de avance en la formulación de la Política Pública Social para el Envejecimiento y la Vejez</t>
  </si>
  <si>
    <t>(No. De matrices de reporte de avance en la formulación de la Política Pública Social para el Envejecimiento y la Vejez/ No. De matrices programadas) *100</t>
  </si>
  <si>
    <t>Matriz de reporte de avance en la formulación de la política pública para el envejecimiento y la vejez</t>
  </si>
  <si>
    <t xml:space="preserve">Se presenta la matriz de reporte de avance en el formato cronograma de la SDP . Actualmente la formulación de la politica púbilica se encuentra en fase diagnóstica, para su desarrollo se han realizado actividades participativas que han proporcionado insumos para la elaboración de documentos borradores que se encuentran en ajustes para su versión final. Las evidencias fueron cargadas en la carpeta de la acción 87 </t>
  </si>
  <si>
    <t>"Desde la revisión de la Subdirección de Diseño Evaluación y Sistematización como segunda línea se verifica que los documentos aportados cumplan con los siguientes criterios, de acuerdo a su programación: Entregable respecto a la evidencia programada: Fimas: no aplica
 Período reportado de la evidencia: cumple
 Indicador: cumple 
14/04/2026. Se recomienda a la dependencia dejar evidencias que se puedan descargas; la carpeta anexos:  actividades de participacion,  no abren. 17/04/2026, la dependencia realiza los ajustes, por lo tanto no se generan observaciones adicionales.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</si>
  <si>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Durante el segundo trimestre de 2026 se dio continuidad al desarrollo de la fase diagnóstica del proceso de formulación de la nueva Política Pública Social para el Envejecimiento y la Vejez.
En este periodo se avanzó en el ajuste y fortalecimiento de los capítulos correspondientes al marco conceptual, la estrategia de participación, el análisis de información cuantitativa y cualitativa, y los resultados del proceso participativo, de acuerdo con las orientaciones impartidas por el Despacho del Secretario. El capítulo de análisis de información cuantitativa y cualitativa implicó la revisión y consolidación de información proveniente de diversas fuentes, el análisis de datos y la articulación técnica con la Dirección de Análisis y Diseño Estratégico, la Dirección Poblacional y el Despacho del Secretario.
De igual manera, se amplió el proceso de participación mediante la aplicación de entrevistas semiestructuradas a 48 personas mayores en situación de abandono, ubicadas en diferentes localidades de Bogotá, con el propósito de profundizar el análisis de una de las formas más extremas de exclusión que enfrenta esta población.
A la fecha de corte del presente informe, el documento diagnóstico continúa en proceso de consolidación y no ha sido radicado ante la Secretaría Distrital de Planeación, toda vez que se encuentra pendiente la validación por parte del Despacho del Secretario, prevista para el mes de julio. Una vez surtida esta revisión, se continuará con la validación participativa de los puntos críticos identificados, la definición de los factores estratégicos y la construcción de la estructura preliminar de la política pública.</t>
  </si>
  <si>
    <t>Atención a la ciudadanía</t>
  </si>
  <si>
    <t>Disponer de los servicios personales suficientes, competentes e idoneos, para el correcto funcionamiento de los procesos transversales.</t>
  </si>
  <si>
    <t>Porcentaje de avance en la actualización de la base de control político por trimestre vencido</t>
  </si>
  <si>
    <t>(No. de actualizaciones a la base de requeriemientos realizadas / No. de actualizaciones programadas) *100</t>
  </si>
  <si>
    <t>Base de requerimientos atendidos (corte a 4 trimestre de 2025)</t>
  </si>
  <si>
    <t>Teniendo en cuenta el indicador, se realiza el trámite de seguimiento, organización y actualización de la base de datos respectiva con la información específica de los trámites allegados por parte del Concejo de Bogotá y el Congreso de la República, así como, el ejercicio de gestión normativa realizado por la Secretaría Distrital de Gobierno corresponientes al cuarto trimestre de la vigencia 2025. Asimismo, se realizó la respectiva gestión, revisión y consolidación del repositorio de los requerimientos allegados a la Entidad, así como las respuestas emitidas a los organismos de Control Político, logrando la gestión y cumplimiento del 100% de los trámites en términos de Ley.</t>
  </si>
  <si>
    <t>Base de requerimientos atendidos (corte a 1 trimestre de 2026)</t>
  </si>
  <si>
    <t>Teniendo en cuenta el indicador, se realiza el trámite de seguimiento, organización y actualización de la base de datos respectiva con la información específica de los trámites allegados por parte del Concejo de Bogotá y el Congreso de la República, así como, el ejercicio de gestión normativa realizado por la Secretaría Distrital de Gobierno corresponientes al primer trimestre de la vigencia 2026. Asimismo, se realizó la respectiva gestión, revisión y consolidación del repositorio de los requerimientos allegados a la Entidad, así como las respuestas emitidas a los organismos de Control Político, logrando la gestión y cumplimiento del 100% de los trámites en términos de Ley.</t>
  </si>
  <si>
    <t>Base de requerimientos atendidos (corte a 2 trimestre de 2026)</t>
  </si>
  <si>
    <t>Base de requerimientos atendidos (corte a 3 trimestre de 2026)</t>
  </si>
  <si>
    <t>Implementar el  100% de las acciones para fortalecer la transparencia y atención a la ciudadanía.</t>
  </si>
  <si>
    <t>Informes de avance de implementación del Modelo de relacionamiento con la ciudadanía</t>
  </si>
  <si>
    <t>(# No. de informes elaborados / # No. de Informes programados) *100</t>
  </si>
  <si>
    <t>Informe que detalla el avance de la implementación del Modelo de Relacionamiento</t>
  </si>
  <si>
    <t>Durante el segundo trimestre de 2026, se elaboró y consolidó el informe de avance con corte al primer trimestre sobre la implementación del Modelo de Relacionamiento con la Ciudadanía en la Secretaría Distrital de Integración Social. El documento presenta el seguimiento a las acciones definidas en el Plan de Acción e identifica avances en la articulación institucional, el fortalecimiento de capacidades, la actualización de información, las estrategias de participación ciudadana, la rendición de cuentas y el fortalecimiento del Servicio Integral de Atención a la Ciudadanía (SIAC). Este insumo facilita la toma de decisiones y el seguimiento a la implementación del Modelo.</t>
  </si>
  <si>
    <t>7943 -Fortalecimiento técnico de la política social y de la calidad en la prestación de los servicios de la SDIS en Bogotá D.C.</t>
  </si>
  <si>
    <t>Prestar asistencia técnica al  100% de los servicios de la SDIS en la  implementación de sus referentes de calidad.</t>
  </si>
  <si>
    <t>Prestar asistencia técnica para la adopción e implementación de condiciones de calidad en el ciclo de vida de los servicios de la SDIS.</t>
  </si>
  <si>
    <t>Porcentaje de elaboración de las actas de las sesiones de la Mesa Técnica de Servicios Sociales</t>
  </si>
  <si>
    <t>(Número de actas elaboradas de las sesiones de la Mesa Técnica / Número de sesiones de la Mesa Técnica realizadas) *100</t>
  </si>
  <si>
    <t>Actas de las sesiones de la Mesa Técnica de Servicios Sociales realizadas en el primer trimestre de 2026</t>
  </si>
  <si>
    <t>Durante el primer trimestre, la Subsecretaría Técnica lideró diez (10) sesiones de la Mesa Técnica de Servicios Sociales realizadas el 23, 26 y 30 de enero, 6 y 13 de febrero, 3, 6, 10, 17 y 25 de marzo. De estas 10 sesiones se elaboraron las actas, las cuales se adjuntan como soporte. Lo anterior permitió el cumplimiento de la acción programada para el periodo. De acuerdo con el cálculo del indicador, se logra un cumplimiento del 100% para este periodo.</t>
  </si>
  <si>
    <t>Actas de las sesiones de la Mesa Técnica de Servicios Sociales realizadas en el segundo trimestre de 2026</t>
  </si>
  <si>
    <t>Durante el segundo trimestre, la Subsecretaría Técnica lideró ocho (8) sesiones de la Mesa Técnica de Servicios Sociales realizadas el 16, 22 y 23 de abril, el 20 de mayo y el 01, 04, 09 y 30 junio. De estas 8 sesiones se elaboraron las actas, las cuales se adjuntan como soporte. Lo anterior permitió el cumplimiento de la acción programada para el periodo. De acuerdo con el cálculo del indicador, se logra un cumplimiento del 100% para este periodo.</t>
  </si>
  <si>
    <t>Actas de las sesiones de la Mesa Técnica de Servicios Sociales realizadas en el tercer trimestre de 2026</t>
  </si>
  <si>
    <t>Actas de las sesiones de la Mesa Técnica de Servicios Sociales realizadas en el cuarto trimestre de 2026</t>
  </si>
  <si>
    <t>Implementar 1 estrategia institucional de articulación con actores públicos y privados a nivel distrital, nacional e internacional, para complementar los servicios de la SDIS.</t>
  </si>
  <si>
    <t>Liderar la identificación, gestión, implementación y seguimiento de las alianzas estratégicas con actores públicos y privados a nivel distrital, nacional e internacional, para complementar la oferta institucional.</t>
  </si>
  <si>
    <t>Porcentaje de acuerdos de trabajo establecidos con aliados públicos, privados y cooperantes</t>
  </si>
  <si>
    <t>(No. De Acuerdos de trabajo con aliados públicos, privados y cooperantes establecidos / No. De acuerdos programados) *100</t>
  </si>
  <si>
    <t>Documentos que soportan los Acuerdos de trabajo con aliados públicos, privados y cooperantes, en el marco de la misión institucional</t>
  </si>
  <si>
    <t>En el primer trimestre de 2026, se ha liderado la gestión de 8 nuevas alianzas con actores privados (7) y de cooperación (1). Las alianzas realizadas se enmarcan en acciones para contribuir a las apuestas de la SDIS, en materia de Inclusión productiva, Bogotá sin hambre 2.0 y Formas Extremas de Exclusión.
Es importante mencionar que por ley de garantías los acuerdos requieren convenios con actores principalmente públicos los cuáles se podrán gestionar una vez finalice tal periodo.</t>
  </si>
  <si>
    <t>En el segundo trimestre del 2026 se articularon acciones con 9 aliados que complementan los servicios de la SDIS con acciones como voluntariado, Orientación Socio Ocupacional y aporte técnico y metodológico, dentro de las alianzas estructuradas en el segundo trimestre se encuentran 4 cooperantes internacionales como Instiglio, AGCI, PNUD y BID; por su parte se desarrollaron 5 nuevos acuerdos con actores del sector privado con los aliados Fundación Corona-GOYN, Universidad CUN, Fundación En Mente, Essity TENA, Maloka.</t>
  </si>
  <si>
    <t>Fortalecer el 100% de las instancias de política social y de las políticas públicas que lidera la SDIS, en las fases de su ciclo de vida y sus enfoques de abordaje.</t>
  </si>
  <si>
    <t>Orientar una estrategia de adecuación de los servicios de la SDIS a los enfoques de abordaje poblacional, diferencial, de género y territorial.</t>
  </si>
  <si>
    <t xml:space="preserve">Porcentaje de jornadas de sensibilización sobre enfoque diferencial de víctimas,  étnico, reincorporados- reintegrados y Género. </t>
  </si>
  <si>
    <t>(No. de jornadas de sensibilización a las dependencias de la SDIS  sobre enfoque diferencial de víctimas,  étnico, reincorporados- reintegrados y Género.  / No. De jornadas programadas ) *100</t>
  </si>
  <si>
    <t xml:space="preserve">Actas y Listados de Asistencia de las jornadas de sensibilización realizadas a las dependencias de la SDIS sobre enfoque diferencial de víctimas,  étnico, reincorporados- reintegrados y Género. </t>
  </si>
  <si>
    <t>En el periodo comprendido entre el 1 de enero y el 31 de marzo se realizaron 3 fortalecimientos técnicos a funcionarios y contratistas de la SDIS. Los fortalecimientos  realizados fueron: 1) Jornada para brindar lineamientos técnicos a los enlaces étnicos de la Dirección Territorial, 2) jornada de fortalecimiento técnico virtual a los enlaces de la Dirección para la Inclusión y las Familias, 3)  Jornada de Fortalecimiento Técnico  en temas de Paz para referentes de la subdirecciones locales. 
De acuerdo con el cálculo del indicador, se logra un cumplimiento del 100% para este periodo.</t>
  </si>
  <si>
    <t>Durante el segundo trimestre se realizaron 7 jornadas de sensibilización a las dependencias de la SDIS así:
Tres espacios de fortalecimiento técnico sobre enfoque étnico. Los días 2, 4 y 12 de junio se realizaron dos capacitaciones con los equipos técnicos de la Subdirección para la Gestión Integral Local; y una con la Subdirección para la Identificación, Caracterización e Integración. El objetivo de dichos fortalecimientos fue incrementar las capacidades conceptuales de los equipos, mediante un espacio pedagógico y de sensibilización sobre el enfoque diferencial étnico, orientado al reconocimiento histórico, cultural, lingüístico, normativo y organizativo, así como a la comprensión de dinámicas territoriales, problemáticas sociales, mecanismos de identificación y particularidades en el acceso a servicios institucionales, con el fin de promover una atención integral, pertinente, intercultural y respetuosa de los derechos de la población étnica residente en Bogotá.
Dos espacios de sensibilización al talento humano de la SDIS. Los días 10 y 22 de junio se realizaron sensibilizaciones con los equipos de la Subdirección para la Gestión Integral Local el objetivo fue fortalecer las capacidades técnicas y conceptuales de los equipos de la Subdirección para la Gestión Integral Local (SUBGIL) y demás colaboradores de la Secretaría Distrital de Integración Social, mediante un proceso de cualificación sobre el Enfoque Diferencial Étnico Raizal, orientado al reconocimiento de la historia, identidad, cultura, organización social, marco normativo, dinámicas territoriales, necesidades y particularidades del pueblo raizal, así como al desarrollo de herramientas prácticas para la identificación adecuada de esta población y la incorporación efectiva del enfoque diferencial en los procesos de atención, acceso a servicios y garantía de derechos dentro del Distrito Capital.
Un espacio de fortacimiento técnico sobre la política pública de víctimas con e fin de fortalecer las capacidades institucionales para la atención a las víctimas del conficto armado. Dicho fortalecimiento se realizó el pasado 5 de junio de 2026.
Una Escuela Territorial “Enfoques y perspectivas para una atención libre de discriminación" realizada el 24 de junio  Esta escuela tuvo como objetivo fortalecer las capacidades técnicas, conceptuales y operativas del talento humano y contratistas de la Secretaría de Integración Social mediante un proceso de formación y reflexión. Se desarrolló en articulación con la Secretaría Distrital de La Mujer y estuvo orientado a la incorporación efectiva de los enfoques de género, diferencial, poblacional, étnico - racial e interseccional en la atención institucional, con el propósito de prevenir prácticas discriminatorias, reconocer las diversidades y desigualdades presentes en la ciudadanía, promover la garantía integral de los derechos humanos y consolidar servicios y acciones institucionales basados en la igualdad, el respeto, la inclusión y la no discriminación.  Se contó con 318 participantes.</t>
  </si>
  <si>
    <t>Liderar la implementación de lineamientos técnicos que orienten la gestión institucional de las políticas públicas y de sus instancias de coordinación.</t>
  </si>
  <si>
    <t xml:space="preserve">Realizar segumiento a las recomendaciones emitidas en el Consejo Distrital de Política Social </t>
  </si>
  <si>
    <t xml:space="preserve">Porcentaje de seguimiento a las recomendaciones emitidas en el Consejo Distrital de Política Social </t>
  </si>
  <si>
    <t>(Número de matrices de recomendaciones consolidada/número de matrices de recomendaciones programada)*100</t>
  </si>
  <si>
    <t>Matriz de seguimiento a compromisos emitidos en el Consejo Distrital de Política Social con corte a 31 de diciembre de 2025</t>
  </si>
  <si>
    <t>Con corte al 30 de diciembre, se mantiene el seguimiento a las ochenta y una (81) recomendaciones definidas en el Consejo Distrital de Política Social durante la vigencia 2024. De estas, cincuenta y cinco (55) han sido cumplidas en su totalidad, mientras que veintiséis (26) continúan en seguimiento activo.
En el marco de este proceso, durante el mes de octubre se realizó seguimiento a las recomendaciones emitidas por la sociedad civil, particularmente aquellas relacionadas con los sectores de educación, cultura, el ICBF y la Secretaría de Integración Social, específicamente de la subdirección de infancia, familias y juventud.
Adicionalmente, durante el último trimestre del año se llevaron a cabo la tercera y cuarta sesión del Consejo Distrital de Política Social. La tercera sesión se realizó el 11 de diciembre y abordó el tema de “Inclusión productiva de jóvenes”, espacio en el cual la sociedad civil formuló siete (7) recomendaciones. Por su parte, la cuarta sesión se llevó a cabo el 30 de diciembre, en la cual se presentó el “Sistema Distrital de Atención Integral a la Primera Infancia”, y se formularon seis (6) recomendaciones adicionales.
Estas últimas recomendaciones iniciarán su seguimiento en el año 2026, teniendo en cuenta las temporalidades definidas en cada una de ellas.</t>
  </si>
  <si>
    <t>Matriz de seguimiento a recomendaciones emitidas en el Consejo Distrital de Política Social con corte a 31 de marzo de 2026</t>
  </si>
  <si>
    <t>Con corte al 31 de marzo, se consolidó y mantuvo activo el proceso de seguimiento a las recomendaciones del Consejo Distrital de Política Social. En este sentido, el 6 de marzo se remitió comunicación oficial para dar inicio al seguimiento de las recomendaciones correspondientes al año 2025, y el 11 de marzo se cursó una solicitud específica sobre las recomendaciones del año 2024, con especial énfasis en aquellas clasificadas a mediano y largo plazo, a fin de identificar y documentar los avances sustantivos en su implementación. De esta manera, se asegura la articulación temporal de los seguimientos, en pro del cumplimiento de las recomendaciones en sus distintos horizontes de tiempo.</t>
  </si>
  <si>
    <t>Matriz de seguimiento a recomendaciones emitidas en el Consejo Distrital de Política Social con corte a 30 de junio 2026</t>
  </si>
  <si>
    <t>Matriz de seguimiento a recomendaciones emitidas en el Consejo Distirtal de Política Social con corte a 30 de octubre 2026</t>
  </si>
  <si>
    <t>Inspección y vigilancia</t>
  </si>
  <si>
    <t>Verificar la calidad en el 100% de los servicios de  la SDIS con referentes definidos.</t>
  </si>
  <si>
    <t>Verificar el cumplimiento de los referentes de calidad de los servicios e instituciones de naturaleza pública o privada de competencia de la SDIS.</t>
  </si>
  <si>
    <t>Porcentaje de actas de acompañamiento a jardínes infantiles públicos y privados del Distrito Capital</t>
  </si>
  <si>
    <t>(No. de actas de acompañamiento a jardínes infantiles públicos y privados del Distrito Capital/No. de acompañamientos a jardines infantiles públicos y privados del Distrito Capital)*100</t>
  </si>
  <si>
    <t>Actas de acompañamientos realizados  a jardínes infantiles públicos y privados del Distrito Capital</t>
  </si>
  <si>
    <t xml:space="preserve">Durante el Primer Trimestre se realizaron las siguientes actividades: 37 acompañamientos en el marco de las visitas realizadas a instituciones o establecimientos que prestan el servicio de Atención Integral a la Primera Infancia (AIPI). Estas acciones de acompañamiento tienen como propósito fundamental orientar a los Jardines Infantiles a mejorar el cumplimiento de los requisitos establecidos para la verificación de los Estándares de Calidad asociados a los componentes, con base en el Instrumento Único de Verificación (IUV). A través de este proceso se busca no solo garantizar la observancia de los estándares técnicos de calidad exigidos por la normativa vigente, sino también promover el desarrollo integral de niñas y niños menores de seis (6) años en el Distrito Capital, que permitieron el cumplimiento de la programación para la acción
</t>
  </si>
  <si>
    <t>Durante el segundo trimestre se dio continuidad a las actividades de acompañamiento a los jardines infantiles, mediante la realización de cuarenta (40) acompañamientos en el marco de las visitas a instituciones públicas y privadas que prestan el servicio de educación inicial en el marco de la Atención Integral a la Primera Infancia (AIPI).
Los acompañamientos están encaminados a orientar a los prestadores del servicio y promover el mejoramiento continuo de la calidad en la atención brindada, fortaleciendo el cumplimiento de los estándares de calidad a través de la aplicación del Instrumento Único de Verificación (IUV). Asimismo, permiten identificar oportunidades de mejora y brindar orientación para el cumplimiento de las condiciones técnicas, administrativas y de calidad establecidas en la normatividad vigente.
Estas acciones contribuyen al fortalecimiento de la calidad en la prestación del servicio y a la promoción del desarrollo integral de las niñas y los niños menores de seis (6) años en el Distrito Capital. La ejecución del período superó la meta programada, alcanzando un cumplimiento del 133 % del indicador.</t>
  </si>
  <si>
    <t xml:space="preserve">Porcentaje de seguimiento al Plan Operativo de Reincorporacion </t>
  </si>
  <si>
    <t>(No. De matrices de seguimiento realizadas / No. De matrices programadas )*100</t>
  </si>
  <si>
    <t>Matriz de seguimiento al Plan Operativo de Reincorporación con corte al cuarto trimestre de 2025</t>
  </si>
  <si>
    <t xml:space="preserve">En el marco de lo dispuesto en el Decreto 489 de 2021, dentro de las mesas distritales de reincorporación y reintegración, desde la Secretaría Distrital de Integración Social, se remitió el correspondiente reporte con corte al 31 de diciembre de 2025. Como evidencia se cuenta con matriz del Plan Operativo de Reincorporación, con los avances del cuarto trimestre.
En el Plan Operativo se describen las actividades realizadas por la SDIS en relación con la prevención a la estigmatización mediante la sensibilización y fortalecimiento técnico del enfoque de reincorporación, la atención de NNA  de hijos de firmantes del acuerdo de paz.  
Con corte a este reporte no se presentaron solicitudes de jornadas de prevención  de consumo de sustancias psicoactivas  para personas en proceso de reincorporación y sus familias.
Con estas actividades se da cumplimiento al 100% del indicador programado, presentando las matrices de seguimiento correspondientes. </t>
  </si>
  <si>
    <t>Matriz de seguimiento al Plan Operativo de Reincorporación con corte al primer trimestre de 2026</t>
  </si>
  <si>
    <t xml:space="preserve">En el marco de lo dispuesto en el Decreto 489 de 2021, dentro de las mesas distritales de reincorporación y reintegración, desde la Secretaría Distrital de Integración Social, se remitió el correspondiente reporte con corte al 31 de marzo de 2026. Como evidencia se cuenta con matriz del Plan Operativo de Reincorporación, con los avances del primer trimestre de 2026.
En el Plan Operativo se describen las actividades realizadas por la SDIS en relación con la prevención a la estigmatización mediante la sensibilización y fortalecimiento técnico del enfoque de reincorporación, la atención de NNA  de hijos de firmantes del acuerdo de paz.  
Con corte a este reporte no se presentaron solicitudes de jornadas de prevención  de consumo de sustancias psicoactivas  para personas en proceso de reincorporación y sus familias.
Con estas actividades se da cumplimiento al 100% del indicador programado, presentando las matrices de seguimiento correspondientes. </t>
  </si>
  <si>
    <t>Matriz de seguimiento al Plan Operativo de Reincorporación con corte al tercer trimestre de 2026</t>
  </si>
  <si>
    <t>Matriz de seguimiento al Plan Operativo de Reincorporación con corte al primer trimestre de 2025</t>
  </si>
  <si>
    <t>Porcentaje de seguimiento del PAD Víctimas</t>
  </si>
  <si>
    <t>(No. De matrices de seguimiento del PAD Víctimas reportadas / No. De matrices programadas) *100</t>
  </si>
  <si>
    <t>Matriz de reporte trimestral de las acciones de la SDIS en el PAD- Víctimas del cuarto trimestre 2025</t>
  </si>
  <si>
    <t xml:space="preserve">De acuerdo con la acción establecida, durante el primer trimestre del 2026 se realizó seguimiento a la ejecución del cuarto trimestre 2025, en conjunto con las dependencias relacionadas, al cumplimiento de las 24 metas del Plan de Acción Distrital para la Política Pública de Víctimas del Conflicto Armado responsabilidad de la Secretaría de Integración Social. En el desarrollo de estas actividades se atendieron y orientaron personas de los diferentes grupos poblacionales, en torno a la garantia de derechos de: Alimentación, Derecho a la Educación. Derecho a la subsistencia mínima Información y orientación,  Derecho a la subsistencia mínima Transversal, Derecho a la subsistencia mínima Vida, Integridad, Libertad y Seguridad Derecho a la Educación Transversal Información y orientación  Derecho a la subsistencia mínima Derecho a la subsistencia mínima Derecho a la subsistencia mínima Transversal Derecho a la subsistencia mínima Derecho a la subsistencia mínima Derecho a la subsistencia mínima Derecho a la subsistencia mínima Derecho a la subsistencia mínima.
Con estas actividades se da cumplimiento al 100% del indicador programado, presentando las matrices correspondientes al seguimiento del PAD de victimas reportadas. </t>
  </si>
  <si>
    <t>Matriz de reporte trimestral de las acciones de la SDIS en el PAD- Víctimas del primer trimestre 2026</t>
  </si>
  <si>
    <t xml:space="preserve">De acuerdo con la acción establecida, durante el segundo trimestre del 2026 se realizó seguimiento a la ejecución del primer trimestre 2026, en conjunto con las dependencias relacionadas, al cumplimiento de las 24 metas del Plan de Acción Distrital para la Política Pública de Víctimas del Conflicto Armado responsabilidad de la Secretaría de Integración Social. En el desarrollo de estas actividades se atendieron y orientaron personas de los diferentes grupos poblacionales, en torno a la garantia de derechos de: Alimentación, Derecho a la Educación. Derecho a la subsistencia mínima Información y orientación,  Derecho a la subsistencia mínima Transversal, Derecho a la subsistencia mínima Vida, Integridad, Libertad y Seguridad Derecho a la Educación Transversal Información y orientación  Derecho a la subsistencia mínima Derecho a la subsistencia mínima Derecho a la subsistencia mínima Transversal Derecho a la subsistencia mínima Derecho a la subsistencia mínima Derecho a la subsistencia mínima Derecho a la subsistencia mínima Derecho a la subsistencia mínima.
Con estas actividades se da cumplimiento al 100% del indicador programado, presentando las matrices correspondientes al seguimiento del PAD de victimas reportadas. </t>
  </si>
  <si>
    <t>Matriz de reporte trimestral de las acciones de la SDIS en el PAD- Víctimas del segundo trimestre 2026</t>
  </si>
  <si>
    <t>Matriz de reporte trimestral de las acciones de la SDIS en el PAD- Víctimas del tercer trimestre 2026</t>
  </si>
  <si>
    <t>Proyecto</t>
  </si>
  <si>
    <t>Nombre</t>
  </si>
  <si>
    <t>Dependencia</t>
  </si>
  <si>
    <t xml:space="preserve">Actividad </t>
  </si>
  <si>
    <t>Tarea</t>
  </si>
  <si>
    <t>Entregable</t>
  </si>
  <si>
    <t>Reporta para</t>
  </si>
  <si>
    <t>Revisión segunda línea</t>
  </si>
  <si>
    <t>Avance cualitativo IT</t>
  </si>
  <si>
    <t>% Avance IT</t>
  </si>
  <si>
    <t>Avance cualitativo IIT</t>
  </si>
  <si>
    <t>% AvanceIIT</t>
  </si>
  <si>
    <t>Avance cualitativo IIIT</t>
  </si>
  <si>
    <t>% AvanceIIIT</t>
  </si>
  <si>
    <t>Avance cualitativo IVT</t>
  </si>
  <si>
    <t>% AvanceIVT</t>
  </si>
  <si>
    <t>Fortalecimiento de la Gestión Pública Institucional en Bogotá</t>
  </si>
  <si>
    <t>Informe de avance PINAR</t>
  </si>
  <si>
    <t>Gestión Documental</t>
  </si>
  <si>
    <t>Durante el primer trimestre se ejecutó la acción de acuerdo con lo programado</t>
  </si>
  <si>
    <t>3.1.1</t>
  </si>
  <si>
    <t>Informe de cumplimiento Ley 1712 en la entidad</t>
  </si>
  <si>
    <t>Transparencia</t>
  </si>
  <si>
    <t>Durante el primer trimestre no programado esta acción</t>
  </si>
  <si>
    <t>1.1.1</t>
  </si>
  <si>
    <t>Informe de diseño y documentación de los 3 rediseños programados</t>
  </si>
  <si>
    <t>Fortalecimiento organizacional</t>
  </si>
  <si>
    <t>Generación de la información, gestión del conocimiento y la innovación para la transformación social en Bogotá D.C</t>
  </si>
  <si>
    <t>Informe de avance en la formulación del Plan de Participación Ciudadana de la Secretaría Distrital de Integración Social</t>
  </si>
  <si>
    <t>Participación Ciudadana en la gestión pública</t>
  </si>
  <si>
    <t>Informe de seguimiento a la ejecución presupuestal de la entidad</t>
  </si>
  <si>
    <t>Gestión Presupuestal y Eficiencia del Gasto Público</t>
  </si>
  <si>
    <t>PROCESO SISTEMA DE GESTIÓN
FORMATO MAPA DE RIESGOS</t>
  </si>
  <si>
    <t>Código:</t>
  </si>
  <si>
    <t>FOR-SG-013</t>
  </si>
  <si>
    <t>Versión:</t>
  </si>
  <si>
    <t>Fecha:</t>
  </si>
  <si>
    <t>Memo I2025005913 – 21/02/2025</t>
  </si>
  <si>
    <t>Página:</t>
  </si>
  <si>
    <t>1 de 3</t>
  </si>
  <si>
    <t>Clasificación: Información Pública</t>
  </si>
  <si>
    <t>Mapa de riesgos de:</t>
  </si>
  <si>
    <t>SECCIÓN A. Identificación y análisis</t>
  </si>
  <si>
    <t>SECCIÓN B. Valoración y tratamiento</t>
  </si>
  <si>
    <t>SECCIÓN C. Monitoreo y revisión</t>
  </si>
  <si>
    <t>Proceso</t>
  </si>
  <si>
    <t>Objetivo del proceso</t>
  </si>
  <si>
    <t>Actividad del proceso</t>
  </si>
  <si>
    <t>Circular y fecha de oficialización</t>
  </si>
  <si>
    <t>Código</t>
  </si>
  <si>
    <t>Causa raíz</t>
  </si>
  <si>
    <t>Riesgo</t>
  </si>
  <si>
    <t>Área de impacto</t>
  </si>
  <si>
    <t>Clasificación</t>
  </si>
  <si>
    <t>Riesgo Inherente</t>
  </si>
  <si>
    <t>Actividad de control</t>
  </si>
  <si>
    <t>Tipo de actividad de control</t>
  </si>
  <si>
    <t>Forma de ejecución de la actividad de control</t>
  </si>
  <si>
    <t>Riesgo Residual</t>
  </si>
  <si>
    <t>Decisión del líder de proceso</t>
  </si>
  <si>
    <t>Plan de tratamiento</t>
  </si>
  <si>
    <t>Monitoreo primer trimestre</t>
  </si>
  <si>
    <t>Monitoreo segundo trimestre</t>
  </si>
  <si>
    <t>Monitoreo tercer trimestre</t>
  </si>
  <si>
    <t>Monitoreo cuarto trimestre</t>
  </si>
  <si>
    <t>Probabilidad</t>
  </si>
  <si>
    <t>Impacto</t>
  </si>
  <si>
    <t>Nivel</t>
  </si>
  <si>
    <t>Actividades a desarrollar</t>
  </si>
  <si>
    <t>Responsable</t>
  </si>
  <si>
    <t>Indicador o criterio de medición</t>
  </si>
  <si>
    <t>Fecha de inicio</t>
  </si>
  <si>
    <t>Fecha de terminación</t>
  </si>
  <si>
    <t>Fecha</t>
  </si>
  <si>
    <t>Nivel de avance del periodo</t>
  </si>
  <si>
    <t>Descripción de avances y evidencias</t>
  </si>
  <si>
    <t>Riesgo materializado</t>
  </si>
  <si>
    <t>Observaciones por parte de la segunda línea de defensa</t>
  </si>
  <si>
    <t>Nivel de avance acumulado</t>
  </si>
  <si>
    <t>Recopilar, procesar y analizar la información que contribuya al cumplimiento de la misión de la entidad</t>
  </si>
  <si>
    <t>Económica y reputacional</t>
  </si>
  <si>
    <t>40% - Baja</t>
  </si>
  <si>
    <t>Preventiva</t>
  </si>
  <si>
    <t>Manual</t>
  </si>
  <si>
    <t>20% - Muy baja</t>
  </si>
  <si>
    <t>Reducir</t>
  </si>
  <si>
    <t>Director(a) de Análisis y Diseño Estratégico o Subdirector(a) de Diseño, Evaluación y Sistematización</t>
  </si>
  <si>
    <t>NO</t>
  </si>
  <si>
    <t>60% - Media</t>
  </si>
  <si>
    <t>80% - Mayor</t>
  </si>
  <si>
    <t>Reputacional</t>
  </si>
  <si>
    <t>Usuarios, productos y prácticas</t>
  </si>
  <si>
    <t>80% - Alta</t>
  </si>
  <si>
    <t>Gestión y Gobierno TI</t>
  </si>
  <si>
    <t>Establecer políticas, procedimientos y controles que aseguren la alineación de la tecnología con la planeación estratégica, la gestión de riesgos, la optimización de costos, la mejora continua de los servicios de TI y la continuidad del negocio mediante el soporte y mantenimiento de las Tecnologías de la Información y las Comunicaciones, implementando las mejores prácticas de TIC para garantizar la utilidad de los mismos de una manera eficiente y efectiva.</t>
  </si>
  <si>
    <t>Fallas tecnológicas</t>
  </si>
  <si>
    <t>Para el primer trimestre no se contaba con programación para ejecutar la actividad de control.</t>
  </si>
  <si>
    <t>Gestión de transferencias</t>
  </si>
  <si>
    <t>Construir listados de dispersión de transferencias</t>
  </si>
  <si>
    <t>Para este periodo no se cuenta con programación para ejecutar la actividad de control.</t>
  </si>
  <si>
    <t>Realizar la inspección y vigilancia a las instituciones o establecimientos de carácter público o privado que presten el servicio de educación inicial en el Distrito Capital, con el  fin de verificar el cumplimiento de los estándares de calidad,  promoviendo así la calidad en la prestación del servicio y la protección de los derechos de las niñas y los niños.</t>
  </si>
  <si>
    <t>60% - Moderado</t>
  </si>
  <si>
    <t>Atención a la Ciudadanía</t>
  </si>
  <si>
    <t>De cumplimiento</t>
  </si>
  <si>
    <t>Económica</t>
  </si>
  <si>
    <t>Financiero</t>
  </si>
  <si>
    <t>Gestión Contractual</t>
  </si>
  <si>
    <t>Ejecución y administración de procesos</t>
  </si>
  <si>
    <t>Gestión Financiera</t>
  </si>
  <si>
    <t xml:space="preserve">Gestionar las acciones presupuestales, financieras y contables necesarias para garantizar el suministro de bienes y servicios requeridos para dar cumplimiento al objeto social de la entidad. </t>
  </si>
  <si>
    <t>40% - Menor</t>
  </si>
  <si>
    <t>Gestión Ambiental</t>
  </si>
  <si>
    <t>Ambiental</t>
  </si>
  <si>
    <t>Gestión logística</t>
  </si>
  <si>
    <t>Establecer los lineamientos jurídicos de la Secretaría Distrital de Integración Social, a través de la  conceptualización, la prevención del daño antijurídico y la gestión de la defensa judicial y administrativa con el fin de dar cumplimiento a las actuaciones de la Entidad en el marco de la normativa vigente.</t>
  </si>
  <si>
    <t>Coordinar la implementación del Modelo Integrado de Planeación y Gestión y demás normativa aplicable, mediante un modelo de operación por procesos que contenga lineamientos estratégicos, tácticos y operativos, con el fin de estandarizar la gestión de la entidad y promover la mejora en el desempeño de los procesos institucionales.</t>
  </si>
  <si>
    <t>Asistir técnica y metodológicamente a los procesos para la creación, actualización o derogación de riesgos, indicadores de gestión y documentos.</t>
  </si>
  <si>
    <t>Alto</t>
  </si>
  <si>
    <t>Moderado</t>
  </si>
  <si>
    <t>Seguridad de la información</t>
  </si>
  <si>
    <t>Garantizar la confidencialidad, integridad y disponibilidad de los servicios de las tecnologías de la información (infraestructura de hardware, software, redes y telecomunicaciones).</t>
  </si>
  <si>
    <t>Circular No. 014 del 27/03/2026</t>
  </si>
  <si>
    <t>RS-GTI-001</t>
  </si>
  <si>
    <t xml:space="preserve">Ausencia de seguimiento de la implementación de las actividades del plan de seguridad generando brechas de seguridad sobre los activos de información. 
</t>
  </si>
  <si>
    <t xml:space="preserve">Posibilidad de afectación económica y reputacional por pérdida de la disponibilidad de los activos de información debido a la ausencia de seguimiento de la implementación de las actividades del plan de seguridad  y a la carencia de conocimiento sobre los diferentes lineamientos de seguridad de la información generando brechas de seguridad sobre los activos de información. </t>
  </si>
  <si>
    <t>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t>
  </si>
  <si>
    <t xml:space="preserve">Profesional de Seguridad de la Información </t>
  </si>
  <si>
    <t>(Número de informes de seguimiento al Plan de Seguridad y Privacidad de la Información / Informes programados al Plan de Seguridad y Privacidad de la Información) * 100
Nota programación: 
II, III y IV trim un informe para cada periodo</t>
  </si>
  <si>
    <t>Para el primer trimestre no se contaba con programación para ejecutar la actividad de control, así mismo se menciona que el plan de seguridad y privacidad de la información para este periodo se encuentra en actualización.</t>
  </si>
  <si>
    <t xml:space="preserve">13/04/2026 No se generan observaciones respecto al monitoreo del riesgo de seguridad de la información.
</t>
  </si>
  <si>
    <t>Carencia de conocimiento sobre los diferentes lineamientos de seguridad de la información.</t>
  </si>
  <si>
    <t>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t>
  </si>
  <si>
    <t>(Número de informes elaborados / Número de informes programados) * 100
Nota programación: 
II, III Y IV trim 1 informe para cada periodo</t>
  </si>
  <si>
    <t>De acuerdo a lo establecido en el plan de sensibilización, capacitación y comunicación de seguridad y privacidad de la información durante el primer trimestre se realiza el informe de seguimiento al plan de sensibilización, capacitación y comunicación de seguridad de la información en el cual se especifica que durante el primer trimestre de 2026, se realizó la elaboración de Memorando para la ejecución del Curso de Seguridad de la Información, en donde se matricularon 403 personas y a la fecha de corte  92  han finalizado con éxito el respectivo curso y obtenido el correspondiente certificado de participación, se aclara que aun no se cierra el Moodle por lo cual se encuentra en desarrollo, se adjunta el informe de seguimiento a como evidencia y los respectivos soportes.</t>
  </si>
  <si>
    <t>Planear el mantenimiento preventivo de los servicios de tecnologías de la información (infraestructura de hardware, software, redes y telecomunicaciones).</t>
  </si>
  <si>
    <t>RS-GTI-002</t>
  </si>
  <si>
    <t xml:space="preserve">Falta de mantenimiento de los sistemas de información, debido a la saturación de los sistemas de información </t>
  </si>
  <si>
    <t>Posibilidad de afectación económica y reputacional debido a la brecha (fisura) de mantenimiento de sistema de información a causa de saturación de los sistemas de información, generando pérdida de integridad y disponibilidad de los activos de información, aumento de solicitudes de soporte técnico, reprocesos internos y elevación de costos sobre la información levantada previamente e insatisfacción del cliente.</t>
  </si>
  <si>
    <t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t>
  </si>
  <si>
    <t xml:space="preserve">Líder de soluciones tecnológicas </t>
  </si>
  <si>
    <t>(Número de pruebas no funcionales exitosas / Número total de pruebas programadas sobre los sistemas de información) * 100
Nota programación: 
según necesidad</t>
  </si>
  <si>
    <t>Planear el mantenimiento preventivo de los servicios de tecnologías de la información (infraestructura de hardware, software, redes y telecomunicaciones).
Gestionar los cambios, incidentes y problemas asociados a los servicios de las tecnologías de la información.</t>
  </si>
  <si>
    <t>RS-GTI-003</t>
  </si>
  <si>
    <t>Falta de oportunidad ante la detección de una falla que afecte la infraestructura de la entidad.</t>
  </si>
  <si>
    <t>Posibilidad de afectación económica y reputacional por disponibilidad de los activos de información, debido a fallas técnicas o mal funcionamiento del software ocasionadas por falta de monitoreo sobre la infraestructura de la entidad, lo que puede generar el aumento de solicitudes de soporte técnico, reprocesos internos e insatisfacción del cliente.</t>
  </si>
  <si>
    <t>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t>
  </si>
  <si>
    <t>Automática</t>
  </si>
  <si>
    <t>Líder de infraestructura</t>
  </si>
  <si>
    <t>(Número de informes realizados de capacidad de la infraestructura de la entidad / 9 informes programados de capacidad de la infraestructura de la entidad) * 100
Nota programación: 
II, III y IV trim tres informes para cada periodo</t>
  </si>
  <si>
    <t>RS-GTI-004</t>
  </si>
  <si>
    <t>Deterioro del software y/o hardware a causa de la obsolescencia tecnológica de los sistemas de información e infraestructura tecnológica.</t>
  </si>
  <si>
    <t>Posibilidad de afectación económica y reputacional por pérdida de la disponibilidad de los activos de información debido al deterioro del software y/o hardware a causa de la obsolescencia tecnológica de los sistemas de información e infraestructura TI.</t>
  </si>
  <si>
    <r>
      <t>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t>
    </r>
    <r>
      <rPr>
        <sz val="10"/>
        <color theme="1"/>
        <rFont val="Arial"/>
        <family val="2"/>
      </rPr>
      <t>gica de acuerdo a lo establecido en la hoja de vida del indicador del mismo.</t>
    </r>
    <r>
      <rPr>
        <sz val="10"/>
        <rFont val="Arial"/>
        <family val="2"/>
      </rPr>
      <t xml:space="preserve">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t>
    </r>
  </si>
  <si>
    <t>Gestionar los proyectos de Tecnologías de la Información y las Comunicaciones estipulados en el PETI. 
Definir e implementar las políticas y lineamientos de Tecnologías de la información en la Secretaría como Gobierno y Seguridad digital, entre otros.</t>
  </si>
  <si>
    <t>RS-GTI-007</t>
  </si>
  <si>
    <t xml:space="preserve">Ausencia de seguimiento en la subsanación de las vulnerabilidades identificadas sobre los activos de información. </t>
  </si>
  <si>
    <t xml:space="preserve">Posibilidad de afectación económica y reputacional por pérdida de la disponibilidad de los activos de información debido a la ausencia de seguimiento en la subsanación de las vulnerabilidades identificadas sobre los activos de información. </t>
  </si>
  <si>
    <t>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t>
  </si>
  <si>
    <t>Profesional de Seguridad de la Información</t>
  </si>
  <si>
    <t>RS-GTI-008</t>
  </si>
  <si>
    <t>Ausencia de seguimiento en la instalación y depuración de software no autorizado en los dispositivos de la entidad.</t>
  </si>
  <si>
    <t>Posibilidad de afectación económica y reputacional por pérdida de la disponibilidad de los activos de información debido a la ausencia de seguimiento en la instalación y depuración de software no autorizado en los dispositivos de la entidad.</t>
  </si>
  <si>
    <t>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t>
  </si>
  <si>
    <t>Profesional de Seguridad de la Información, Líder de Infraestructura y Líder de mesa de servicio</t>
  </si>
  <si>
    <t>(Número de informes de seguimiento a la gestión de software y depuración de software no autorizado / Informes programados de seguimiento a la gestión de software) * 100
Nota programación: 
II, III y IV trim un informe para cada periodo</t>
  </si>
  <si>
    <t>Gestión</t>
  </si>
  <si>
    <t xml:space="preserve">Planeación estratégica </t>
  </si>
  <si>
    <t>Definir, direccionar e implementar los lineamientos para la formulación y seguimiento de la plataforma estratégica, planes, programas y proyectos en pro de la eficiencia en el gasto público que permitan dar cumplimiento a la misión y visión institucional.</t>
  </si>
  <si>
    <t>R-PE-001</t>
  </si>
  <si>
    <t xml:space="preserve">Entrega de información fuera de los tiempos establecidos por parte de las dependencias de la entidad, relacionada con el seguimiento al plan de acción de los proyectos de inversión </t>
  </si>
  <si>
    <t>Posibilidad de incumplimiento a los tiempos establecidos por el Distrito, en la entrega de los reportes de información y el seguimiento a metas SEGPLAN debido a la falta de información oportuna por parte de las dependencias</t>
  </si>
  <si>
    <t>1. Los profesionales del equipo Diseño y Monitoreo de la Subdirección de Diseño, Evaluación y Sistematización, mensualmente realizan verificación del reporte oportuno al seguimiento del plan de acción de los proyectos de inversión, teniendo como referencia el comunicado interno (cronograma de entrega), de acuerdo con el procedimiento de seguimiento a proyectos de inversión. Así mismo realizan acompañamiento y retroalimentación a través de reuniones con los gerentes de proyecto y/o equipo de proyecto, con el fin de informar fechas de entrega y las desviaciones y alertas en la ejecución del proyecto. 
Como evidencia se cuenta con las cartas de alerta a los proyectos de inversión.</t>
  </si>
  <si>
    <t>Profesionales del equipo de Diseño y Monitoreo de la Subdirección de Diseño, Evaluación y Sistematización</t>
  </si>
  <si>
    <t>(N° de seguimientos realizados  a los proyectos de inversión / N° de seguimientos programados)*100
Nota, programación:
I Trimestre: 10% (reporte con corte a febrero)
II Trim: 30% (reporte con corte a marzo, abril y mayo)
III trim: 30% (reporte con corte a junio, julio y agosto) 
IV trim: 30% (reporte con corte a septiembre, octubre y noviembre)</t>
  </si>
  <si>
    <t>Desde la Subdirección de Diseño, Evaluación y Sistematización, a través del equipo de Diseño y Monitoreo, se realizó el seguimiento periódico a los 13 proyectos de inversión del Plan Distrital de Desarrollo Bogotá Camina Segura, durante el periodo comprendido entre enero y febrero de 2026.
Como resultado, la Subdirectora remitió cartas de alerta y recomendaciones a los gerentes de los proyectos, con el fin de informar las desviaciones identificadas entre lo planeado y lo ejecutado, y promover la adopción de medidas oportunas para subsanar retrasos, corregir desviaciones y fortalecer buenas prácticas en la ejecución.
Como evidencia, se cuenta con las cartas de alerta dirigidas a los 13 proyectos de inversión.</t>
  </si>
  <si>
    <t>13/04/2026 No se generan observaciones o recomendaciones respecto a los avances y evidencias presentados en el monitoreo al riesgo de gestión.</t>
  </si>
  <si>
    <t xml:space="preserve">Definir los lineamientos para la implementación de Sistema de Gestión de Continuidad del Negocio y manejo de crisis </t>
  </si>
  <si>
    <t>R-PE-005</t>
  </si>
  <si>
    <r>
      <t>Crisis sociales que generen paros, huelgas, alteración del orden público y/o transporte, así como crisis sanitarias que generen epidemias, enfermedades y/o pérdidas humanas, y emergencias o desastres causado por eventos de origen natural o ambiental</t>
    </r>
    <r>
      <rPr>
        <strike/>
        <sz val="10"/>
        <rFont val="Arial"/>
        <family val="2"/>
      </rPr>
      <t xml:space="preserve"> </t>
    </r>
  </si>
  <si>
    <t>Posibilidad de no contar con los recursos (físicos y de talento humano) necesarios para asegurar la prestación continua de los servicios sociales en la entidad, de forma temporal o definitiva, debido a factores externos que afecten la seguridad y salud del personal o sus familias, y la disponibilidad de los recursos necesarios para la operación</t>
  </si>
  <si>
    <t>Interrupción / Eventos externos / Daños a activos fijos.</t>
  </si>
  <si>
    <t>1. El(a) Director(a) de Análisis y Diseño Estratégico (DADE) identifica anualmente con todas las dependencias de la entidad los cargos, proveedores y aplicaciones criticas para conformar los equipos de recuperación de procesos y servicios, así como las acciones para restablecer la operación de la Entidad, actualizando y publicando los cinco (5) anexos del Informe de análisis de impacto al negocio (BIA) en el modulo web del Sistema de Gestión. Esto se realiza con el fin de contar con la información del personal, proveedores, aplicaciones, unidades operativas y demás recursos necesarios para garantizar la operación de la entidad, en caso de la ocurrencia de eventos sociales, naturales o sanitarias que afecten el cumplimiento de la misionalidad institucional. 
Como evidencia queda la actualización y publicación de los Anexos del Informe BIA en el modulo web del Sistema de Gestión de la entidad.</t>
  </si>
  <si>
    <t>1.El(a) Director(a) de Análisis y Diseño Estratégico (DADE) identifica anualmente con todas las dependencias de la entidad los cargos, proveedores y aplicaciones criticas para conformar los equipos de recuperación de procesos y servicios, así como las acciones para restablecer la operación de la Entidad, actualizando y publicando los cinco (5) anexos del Informe de análisis de impacto al negocio (BIA) en el modulo web del Sistema de Gestión. Esto se realiza con el fin de contar con la información del personal, proveedores, aplicaciones, unidades operativas y demás recursos necesarios para garantizar la operación de la entidad, en caso de la ocurrencia de eventos sociales, naturales o sanitarias que afecten el cumplimiento de la misionalidad institucional. 
Como evidencia queda la actualización y publicación de los Anexos del Informe BIA en el modulo web del Sistema de Gestión de la entidad.</t>
  </si>
  <si>
    <t xml:space="preserve">Equipo del sistema gestión de continuidad del negocio  </t>
  </si>
  <si>
    <t>(Nº de anexos del informe BIA actualizados / Nº de anexos del informe BIA programados) * 100
II Trimestre: 20% que corresponde a la actualización de 1 anexo del Informe BIA 
III Trimestre: 40% que corresponde a la actualización de 2 anexos del informe BIA  
IV Trimestre: 40% que corresponde a la actualización de 2 anexos del informe BIA</t>
  </si>
  <si>
    <t>13/04/2026 No se generan observaciones respecto al monitoreo al riesgo de gestión.
Se recomienda adelantar las acciones pertinentes para asegurar el cumplimiento de la actividad de control y la meta propuesta.</t>
  </si>
  <si>
    <t>2. El(a) Jefe de la Oficina Asesora de Comunicaciones junto con el equipo de la Oficina Asesora de Comunicaciones realiza monitoreo de medios, en el momento en que se presente una situación de crisis social que se ocasionen por paros, alteración del orden público, catástrofes naturales o ambientales, crisis sanitaria que genere enfermedades y/o pérdidas humanas, realizará publicaciones en los canales oficiales, tanto internos como externos, de la Entidad para mantener informados a los servidores y ciudadanía sobre la situación presentada y las acciones que tomará la Entidad sobre la prestación de los servicios, en el marco de la implementación del procedimiento comunicación externa y el Plan Estratégico de Comunicaciones 
Como evidencia se tendrán la publicaciones o emisiones en el medio de comunicación que en el momento se encuentre en funcionamiento.</t>
  </si>
  <si>
    <t>Detectiva</t>
  </si>
  <si>
    <t>Jefe de la Oficina Asesora de Comunicaciones</t>
  </si>
  <si>
    <t>(Nº de publicaciones realizadas sobre situaciones y manejo de crisis que afecten la disponibilidad de los recursos / Nº de situaciones de crisis que afecten la disponibilidad de los recursos) * 100
Nota: debido a que la actividad se ejecuta a demanda, la meta para cada trimestre es del 100%.</t>
  </si>
  <si>
    <t xml:space="preserve">Durante el periodo a reportar no se presentaron situaciones de crisis social que se ocasionen por paros, alteración del orden público, catástrofes naturales o ambientales, crisis sanitaria que genere enfermedades y/o pérdidas humanas, en donde la Oficina Asesora de Comunicaciones activara la publicación y seguimiento de evento alguno en los canales oficiales, tanto internos como externos de la entidad. </t>
  </si>
  <si>
    <t>13/04/2026 No se generan observaciones o recomendaciones respecto a los avances presentados en el monitoreo al riesgo de gestión.</t>
  </si>
  <si>
    <t>Comunicación Estratégica</t>
  </si>
  <si>
    <t>El proceso de Comunicación estratégica busca diseñar e implementar la estrategia de comunicación de la Secretaría de Integración Social a nivel interno y externo, con el fin de mantener informados a los grupos de interés y dar a conocer la gestión de la entidad.</t>
  </si>
  <si>
    <t>Realizar seguimiento y autocontrol al desempeño del proceso (Políticas de gestión y desempeño, planes, proyecto, procedimientos, documentos asociados, indicadores y riesgos).</t>
  </si>
  <si>
    <t>R-CE-003</t>
  </si>
  <si>
    <t>Desconocimiento o falta de apropiación de los lineamientos establecidos en el plan de estratégico de comunicaciones y los procedimientos de la dependencia, para la entrega de productos de comunicaciones requeridos.</t>
  </si>
  <si>
    <t>Posibilidad de afectación de la imagen institucional por incumplimiento del Plan estratégico de comunicaciones y los procedimientos de comunicación interna y externa, los cuales se encuentran alineados con la política de comunicaciones, debido a posibles desviaciones en la calidad y oportunidad de los productos entregados por parte de la Oficina Asesora de Comunicaciones.</t>
  </si>
  <si>
    <t>El (la) gestor(a) del Sistema de Gestión realiza socialización presencial una vez cada semestre a los funcionarios y contratistas adscritos a la OAC, sobre los lineamientos de comunicaciones de la entidad, con el fin de asegurar la implementación del Plan estratégico de comunicaciones (PLA-CE-001) evitando así, el uso inexacto por causa de desconocimiento del mismo. En este mismo ejercicio se aplica una herramienta pre y post test que aborde los contenidos estratégicos y los procedimientos correspondientes al proceso con la finalidad de medir la apropiación de los conocimientos adquiridos para la ejecución de las labores propias de la OAC. 
En caso de no realizarse la socialización presencialmente, se remite a los correos de los funcionarios y contratistas adscritos a la OAC el contenido a divulgar y el link para la aplicación de la herramienta de medición de conocimiento adquirido; además, el (la) jefe de la Oficina Asesora de Comunicaciones remite cartas de alerta a los contratistas y funcionarios de la Oficina Asesora de Comunicaciones que no participen en la socialización y aplicación de la herramienta de medición, en estas se remite el link del contenido expuesto y el link para la aplicación de la herramienta post test con un plazo de presentación no mayor a 8 días hábiles posteriores a la remisión de la carta de alerta. 
Como evidencia se aporta el listado oficial de asistencia, test de conocimiento y respuestas de la aplicación al mismo o remisión de los contenidos vía correo electrónico y evaluación post test.</t>
  </si>
  <si>
    <t>El (la) Gestor(a) del Sistema de Gestión de la Oficina Asesora de Comunicaciones</t>
  </si>
  <si>
    <t>(Número de socializaciones de los lineamientos y procedimientos de comunicaciones de la entidad realizados / Socializaciones de los lineamientos y procedimientos de comunicaciones de la entidad programadas en el periodo)*100
Meta: 2 socializaciones en la vigencia, una por semestre.</t>
  </si>
  <si>
    <t>Actividad programada para el mes de Abril   esta  se  reportará en el 2do trimestre de la vigencia.</t>
  </si>
  <si>
    <t>10/04/2026:
No se generan observaciones respecto al monitoreo al riesgo de gestión.
Se recomienda adelantar las acciones pertinentes para asegurar el cumplimiento de la actividad de control y la meta propuesta.</t>
  </si>
  <si>
    <t>Efectuar el monitoreo en medios sobre el impacto de las notas publicadas.</t>
  </si>
  <si>
    <t xml:space="preserve">R-CE-004
</t>
  </si>
  <si>
    <t>Falta de conocimiento de los procesos y lineamientos establecidos por la entidad para el manejo de la comunicación en situación de crisis.</t>
  </si>
  <si>
    <t>Posibilidad de generar información imprecisa o negativa por desviaciones en el manejo de las comunicaciones oficiales durante situaciones de crisis, debido a la falta de conocimiento o la falta de aplicación de los lineamientos oficiales para abordar  medios de comunicación y grupos de interés.</t>
  </si>
  <si>
    <t xml:space="preserve">El profesional designado por el (la) jefe de la Oficina Asesora de Comunicaciones anualmente realiza socialización presencial (como mínimo una (1)) al equipo directivo de la entidad  sobre de los lineamientos establecidos en el Protocolo de manejo de la comunicación en situación de crisis (PTC-CE-001) con el objetivo de afianzar los conocimientos sobre el manejo apropiado de los sucesos institucionales que puedan afectar la imagen de la Secretaría Distrital de Integración Social a fin de que la Entidad pueda reaccionar a tiempo y de manera adecuada frente los medios de comunicación y grupos de interés ante una situación de información negativa o imprecisa.
En caso de no realizar la(s) socializaciones de manera presencial, se remite el contenido a divulgar por correo institucional al equipo directivo de la entidad otorgando toda la información necesaria para generar conocimiento alrededor del  Protocolo de manejo de la comunicación en situación de crisis (PTC-CE-001).
Como evidencia se adjuntan los listados de asistencia o la remisión de los contenidos vía correo electrónico. </t>
  </si>
  <si>
    <t xml:space="preserve">El profesional designado por el (la) jefe de la Oficina Asesora de Comunicaciones anualmente realizará una (1) socialización presencial al equipo directivo de la entidad  sobre de los lineamientos establecidos en el Protocolo de manejo de la comunicación en situación de crisis (PTC-CE-001) con el objetivo de afianzar los conocimientos sobre el manejo apropiado de los sucesos institucionales que puedan afectar la imagen de la Secretaría Distrital de Integración Social a fin de que la Entidad pueda reaccionar a tiempo y de manera adecuada frente los medios de comunicación y grupos de interés ante una situación de información negativa o imprecisa.
En caso de no realizar la(s) socializaciones de manera presencial, se remitirán el contenido a divulgar correo institucional al equipo directivo de la entidad  otorgando toda la información necesaria para generar conocimiento alrededor del  Protocolo de manejo de la comunicación en situación de crisis (PTC-CE-001).
Como evidencia se adjuntan los listados de asistencia o la remisión de los contenidos vía correo electrónico. </t>
  </si>
  <si>
    <t>Profesional Designado por el jefe de la Oficina Asesora de Comunicaciones</t>
  </si>
  <si>
    <t>Socializaciones del protocolo de manejo de las comunicaciones en situación de crisis realizadas / 1 socialización del protocolo de manejo de las comunicaciones en situación de crisis programada) /100</t>
  </si>
  <si>
    <t>El reporte inoportuno o el no reporte  de alertas a la Oficina Asesora de Comunicaciones, frente a sucesos institucionales que puedan afectar la imagen positiva de la entidad.</t>
  </si>
  <si>
    <t>El profesional designado por el (la) jefe de la Oficina Asesora de Comunicaciones realiza mensualmente monitoreos a las noticias y publicaciones de los medios masivos de comunicación en las cuales la Secretaría de Integración Social es mencionada, esto con el fin de dar cumplimiento al indicador de monitoreo de medios del Plan estratégico de comunicaciones (PLA-CE-001), acción que permitirá reaccionar a tiempo y de manera adecuada a la Entidad frente a los medios de comunicación y grupos de interés ante una situación de información negativa o imprecisa; el seguimiento realizado se presentará al equipo directivo de la entidad entre los 10 primeros días calendario de cada mes, a través de un informe cuantitativo y cualitativo que será remitido vía correo electrónico.
Como evidencia se allega un informe mensual de monitoreo de medios de comunicación y los correos electrónicos de remisión al Equipo directivo de la entidad.</t>
  </si>
  <si>
    <t>(Número de informes de monitoreo de medios presentados al Equipo directivo / 11 informes de monitoreo de medios  programados para presentar al Equipo directivo) /100</t>
  </si>
  <si>
    <t>Con corte al primer trimestre de la vigencia 2026, la Oficina Asesora de Comunicaciones realizó el monitoreo de medios en los que fue mencionada la Secretaría de Integración Social, en cumplimiento del indicador establecido en el Plan Estratégico de Comunicaciones (PLA-CE-001), con el fin de fortalecer el margen de reacción institucional frente a los medios y grupos de interés.
Como evidencia de la actividad, se aportan los correos remitidos al cuerpo directivo y los informes de análisis elaborados para apoyar la toma de decisiones.</t>
  </si>
  <si>
    <t>10/04/2026:
No se generan observaciones respecto al monitoreo al riesgo de gestión.</t>
  </si>
  <si>
    <t>Implementar acciones que permitan la identificación, producción, almacenamiento y transferencia del conocimiento y la innovación a través de la construcción de directrices institucionales y el desarrollo de ejercicios de aprendizaje colectivo, tanto al interior de la entidad como con actores externos, con el fin de fortalecer la toma de decisiones, la mejora continua y la protección de la memoria institucional en la Secretaría Distrital de Integración Social.</t>
  </si>
  <si>
    <t xml:space="preserve">Priorizar las necesidades de producción de conocimiento a  través de la definición del mapa de gestión del conocimiento y el diseño de estudios e investigaciones.
</t>
  </si>
  <si>
    <t>R-GC-002</t>
  </si>
  <si>
    <t xml:space="preserve">Pérdida de conocimientos e información estratégica por rotación de personal.
</t>
  </si>
  <si>
    <t>Posibilidad de afectación institucional por la pérdida de conocimiento estratégico, derivada de la falta de publicación y gestión adecuada de documentos de análisis vinculados a la gestión del conocimiento, como consecuencia del traslado, desvinculación o terminación de contrato del personal de la entidad.</t>
  </si>
  <si>
    <t>20% - Leve</t>
  </si>
  <si>
    <t>El/la profesional designado(a) por el(la) Director(a) de Análisis y Diseño Estratégico verifica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t>
  </si>
  <si>
    <t>El/la profesional designado(a) por el(la) Director(a) de Análisis y Diseño Estratégico verificará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t>
  </si>
  <si>
    <t>El profesional designado por el(a) Director (a) de Análisis y Diseño Estratégico</t>
  </si>
  <si>
    <t>(Número de seguimiento realizados a las publicaciones de documentos de análisis / 2 seguimientos  programados a las publicaciones de documentos de análisis) * 100</t>
  </si>
  <si>
    <t>Para el corte de primer trimestre no se tiene planeado la ejecución de la actividad de control, sin embargo, el equipo de gestión de conocimiento esta realizando seguimiento a la publicación de un documento de análisis llamado "Informe Anual vigencia 2025 del  sistema de monitoreo de las condiciones de vida de la infancia y adolescencia", el cual se encuentra en revisión por las partes próximo a publicar y evidenciar para el segundo reporte.</t>
  </si>
  <si>
    <t xml:space="preserve">
15/04/2026. No se generan observaciones adicionales, respecto al primer monitoreo al riesgo de gestión.
Se recomienda adelantar las acciones pertinentes para asegurar el cumplimiento de la actividad de control y la meta propuesta. </t>
  </si>
  <si>
    <t>Gestionar los proyectos de Tecnologías de la Información y las Comunicaciones estipulados en el PETI</t>
  </si>
  <si>
    <t>R-GTI-001</t>
  </si>
  <si>
    <t>Debido a la falta de seguimiento a la implementación de los proyectos de Tecnología</t>
  </si>
  <si>
    <t>Posibilidad de afectación de la imagen institucional debido a retrasos en la implementación de los proyectos de tecnologías de la información, por falta de seguimiento.</t>
  </si>
  <si>
    <t>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t>
  </si>
  <si>
    <t>Líder de Gobierno TI</t>
  </si>
  <si>
    <t>(Número de seguimientos  realizados  /  Total de seguimientos programados) * 100
Nota programación:
I trim 0%
II trim 33%
III trim 33%
IV trim 34%</t>
  </si>
  <si>
    <t>13/04/2026 No se generan observaciones respecto al monitoreo del riesgo de gestión.
Se recomienda adelantar las acciones pertinentes para asegurar el cumplimiento de la actividad de control y la meta propuesta.</t>
  </si>
  <si>
    <t>Gestionar los cambios, incidentes y problemas asociados a los servicios de las tecnologías de la información.</t>
  </si>
  <si>
    <t>R-GTI-002</t>
  </si>
  <si>
    <t>1. Debido a  falta de seguimiento oportuno a los incidentes o requerimientos reportados en la mesa de servicio y servicio de infraestructura tecnológica</t>
  </si>
  <si>
    <t xml:space="preserve">
Posibilidad de afectación económica por  demoras o reprocesos en la atención de incidentes o requerimientos tecnológicos, debido a la falta de alertas oportunas que permitan la gestión adecuada de la infraestructura y los servicios tecnológicos</t>
  </si>
  <si>
    <t>Líder mesa de servicio</t>
  </si>
  <si>
    <t>(Número de informes de incidentes y requerimientos / 12 Informes de incidentes y requerimientos) * 100</t>
  </si>
  <si>
    <t>Durante el periodo evaluado, la Mesa de Servicio reporto 342 incidentes, para lo cual se realiza el respectivo informe que da cuenta de las principales tendencias de incidentes reportados y las acciones de mejora establecidas para dichos casos, se anexan los reportes  registrados para cada mes y el informe correspondiente, dando cumplimiento a la meta establecida.</t>
  </si>
  <si>
    <t>13/04/2026 Se recomienda:
* Indicar si el riesgo se materializo.
* Indicar si dentro del periodo verificado y reportado se identifico alguna inconsistencia y en caso afirmativo, si se procedió con la respectiva alerta.
* Se sugiere indicar cifras de incidentes identificados y reportados (si aplica) en cada mes.
15/04/2026 No se generan observaciones adicionales,  respecto al avance y evidencias reportados para el primer monitoreo del riesgo de gestión.
Se recomienda adelantar las acciones pertinentes para asegurar el cumplimiento de la actividad de control y la meta propuesta.</t>
  </si>
  <si>
    <t>2. Debido a debilidades o desconocimiento de las actividades establecidas para gestionar los requerimientos e incidentes de tecnologías de la información 
para la atención de la mesa de servicio y servicio de infraestructura tecnológica</t>
  </si>
  <si>
    <t>Líder Infraestructura Tecnológica</t>
  </si>
  <si>
    <t>Establecer las acciones para el diseño, implementación, seguimiento y mejoramiento de la oferta institucional de la Secretaría Distrital de Integración Social, mediante la definición de directrices institucionales que respondan a la normatividad vigente, con el fin de prestar servicios de calidad que reconozcan los desafíos de las políticas públicas, las necesidades de las personas y familias y las realidades territoriales, promoviendo así la reducción de formas extremas de exclusión y la inclusión social y productiva de la población de la ciudad.</t>
  </si>
  <si>
    <t>Definir los lineamientos requeridos para el diseño, implementación, seguimiento y mejoramiento de la oferta de la Secretaría Distrital de 
Integración Social</t>
  </si>
  <si>
    <t>R-PSS-009</t>
  </si>
  <si>
    <t>Deficiencias en la actualización e implementación de los Planes de Continuidad Operativa de la oferta institucional</t>
  </si>
  <si>
    <t>Posibilidad de afectación reputacional debido a la interrupción total o parcial en la prestación de la oferta social institucional, derivada de la inoperatividad de los planes de continuidad de los servicios, afectando la capacidad de respuesta, recuperación y restauración de la atención a los participantes.</t>
  </si>
  <si>
    <t>La gestoría del proceso Prestación de servicios sociales, semestralmente verifica que los planes de continuidad operativa de los servicios, modalidades y estrategias estén creados, actualizados o derogados, de acuerdo con la información vigente en el Portafolio de servicios de la SDIS y teniendo como referencia el reporte de los líderes de dichas ofertas, quienes deben analizar y verificar si los planes requieren actualización, con el fin de mitigar las posibles afectaciones en la capacidad de respuesta, recuperación y restauración de la atención de los servicios. El resultado de este análisis es remitido por el(la) Subdirector(a) correspondiente a la gestoría del proceso por correo electrónico, indicando: (i) los planes que no requieren actualización, (ii) los planes que sí requieren elaboración o actualización y (iii) los planes que requieren derogación por supresión del servicio en el portafolio. Adicionalmente, en caso de requerirse, el (la) líder del servicio, modalidad o estrategia realiza la elaboración o actualización y solicita la validación y/o oficialización del plan de continuidad operativa, conforme con lo establecido en el lineamiento Administración de continuidad de negocio y manejo de crisis (LIN-PE-002), sus documentos asociados y las orientaciones definidas por la Dirección de Análisis y Diseño Estratégico.
Como evidencia se cuenta con una matriz que consolida los resultados del análisis de la actualización de los planes de continuidad operativa de los servicios, modalidades y estrategias, así como los planes de continuidad operativa validados o el memorando de derogación del servicio, modalidad o estrategia, según aplique.
En caso de que los líderes de los servicios, modalidades y estrategias no analicen o verifiquen la necesidad de actualizar, elaborar o derogar los planes de continuidad operativa, la Subsecretaría Técnica emitirá memorando solicitando realizar la gestión correspondiente. Como evidencia se cuenta con el memorando de solicitud enviado por la Subsecretaría Técnica.</t>
  </si>
  <si>
    <t xml:space="preserve">Gestoría proceso Prestación de servicios sociales
Líderes y Subdirectores(as) responsables de los servicios, modalidades y estrategias </t>
  </si>
  <si>
    <t>(Número de servicios, modalidades y estrategias con planes operativos de continuidad gestionados / Número de servicios, modalidades y estrategias vigentes identificados para gestionar)*100
Nota: para el primer semestre se tendrá en cuenta los servicios, modalidades y estrategias publicados en el portafolio vigente al 30/04/2026 y para el segundo semestre se tendrá en cuenta los servicios, modalidades y estrategias publicados en el portafolio vigente al 30/10/2026</t>
  </si>
  <si>
    <t>Durante el primer trimestre de 2026, desde la Subsecretaría Técnica como líder del Proceso de Prestación de servicios Sociales se emitió el memorando I2026007170 en el que se solicitó a las dependencias actualizar o elaborar sus Planes de Continuidad Operativa. Como resultado, se crearon los siguientes Planes de continuidad operativa: (1) Servicio valoración de apoyos para personas con discapacidad (2) Servicio Gestión del Riesgo (3) Servicio Atención y asistencia a hogares o personas en emergencia social (4) Servicio Conexión Social. Planes actualizados: (1) Servicio Centros Integrarte Atención Interna (2) Servicio Centros Integrarte Atención Externa. (3) Servicio Compromiso por una alimentación incluyente. El líder de cada servicio, modalidad o estrategia se encuentra analizando si los planes de continuidad operativa, requieren ser elaborados, actualizados, derogados o no requieren actualización, según lo programado en la actividad de control.</t>
  </si>
  <si>
    <t>Implementar con calidad el servicio, modalidad, estrategia o transferencia, desarrollando las actividades de planeación operativa, focalización y priorización, ingreso, prestación y egreso de los 
participantes</t>
  </si>
  <si>
    <t>R-PSS-010</t>
  </si>
  <si>
    <t>Deficiencias en la implementación de los planes de trabajo para el cierre de brechas de calidad de la oferta institucional.</t>
  </si>
  <si>
    <t>Posibilidad de afectación reputacional de la entidad, por debilidades en la mejora continua en la prestación de la oferta institucional, a causa de deficiencias en la implementación de los planes de trabajo para el cierre de brechas de calidad de la oferta institucional.</t>
  </si>
  <si>
    <t>Semestralmente, la gestoría del Proceso Prestación de servicios sociales revisa y consolida los reportes de avance de los planes de trabajo para el cierre de brechas de calidad y elabora el reporte de alertas y recomendaciones sobre el seguimiento a los mencionados planes, a partir de lo reportado por los líderes de los planes formulados en la vigencia 2025 por categoría y por servicio, modalidad o estrategia, que registran el avance de las actividades formuladas, de acuerdo a lo establecido en el procedimiento Formulación, verificación y seguimiento de las condiciones de calidad de la oferta social institucional (PCD-PSS-037) y sus documentos asociados. Los reportes de avance de los planes de trabajo para el cierre de brechas de calidad son consolidados por el(la) Subdirector(a) correspondiente, quien los remite al proceso Prestación de Servicios Sociales mediante correo electrónico. El reporte de alertas y recomendaciones es socializado en sesión de la Mesa Técnica de Servicios Sociales.
Como evidencia se cuenta con el acta de la Mesa Técnica de Servicios Sociales y el reporte de alertas y recomendaciones del seguimiento a los planes de trabajo para el cierre de brechas de calidad por categoría y por servicio, modalidad o estrategia.
En caso de identificarse alertas y recomendaciones las Subdirectores(as) responsables de las categorías, servicios, modalidades y estrategias gestionarán las acciones necesarias para el cierre de las brechas de calidad de la oferta institucional, para dar cumplimiento l plan de trabajo formulado, acciones que se evidenciarán en el siguiente seguimiento.</t>
  </si>
  <si>
    <t>Número de reportes de alertas y recomendaciones del seguimiento a los planes de trabajo para el cierre de brechas de calidad por categoría, servicio, modalidad o estrategia, realizados. 
Nota: para el reporte del primer semestre se tendrá en cuenta el avance con corte al 01/12/2025 y para el reporte del segundo semestre, el avance con corte al 30/06/2026</t>
  </si>
  <si>
    <t>Durante el primer trimestre de 2026 mediante memorando I2026009295 del 25 de marzo la Subsecretaría Técnica como líder del proceso Prestación de Servicios Sociales solicitó a las dependencias realizar el reporte de avance de los planes de trabajo para el cierre de brechas de calidad por servicio, modalidad o estrategia, con corte a 31 de diciembre de 2025. 
Durante el segundo trimestre se solicitará a las dependencias de soporte, el reporte de avance de los planes de cierre de brechas de calidad por categoría, con el fin de elaborar el reporte de alertas y recomendaciones y presentarlo ante la Mesa Técnica de Servicios Sociales, de acuerdo con lo programado en la actividad de control.</t>
  </si>
  <si>
    <t>Definir los lineamientos requeridos para el diseño, implementación, seguimiento y mejoramiento de la oferta de la Secretaría Distrital de Integración Social</t>
  </si>
  <si>
    <t>R-PSS-011</t>
  </si>
  <si>
    <t>Debilidad en las orientaciones al interior de la entidad, a otras entidades o a la ciudadanía en general, en relación con la prestación de la oferta debido al alto volumen documental</t>
  </si>
  <si>
    <t>Posibilidad de afectación reputacional debido al alto volumen documental generando debilidad en las orientaciones al interior de la entidad, a otras entidades o la ciudadanía en general, en relación con la prestación de la oferta.</t>
  </si>
  <si>
    <t>La gestoría del proceso Prestación de servicios sociales verifica trimestralmente que los(as) Subdirectores(as) responsables de los servicios, modalidades y estrategias transformados y publicados en el Portafolio de servicios de la SDIS vigente, elaboren y oficialicen en el Sistema de Gestión los manuales que establecen las orientaciones metodológicas, conceptuales y operativas de cada servicio, conforme a lo establecido en el instructivo Mesa técnica de servicios sociales (INS-PSS-134), el procedimiento Control de documentos (PCD-SG-001) y sus documentos asociados.
Como evidencia se cuenta con los manuales de los servicios, modalidades y estrategias oficializados en el mapa de procesos del Sistema de Gestión y la matriz de seguimiento a la elaboración y oficialización de manuales. En caso que el servicio, modalidad o estrategia sea suprimido del portafolio de servicios, la evidencia será el acta del Comité Institucional de Gestión y Desempeño que aprueba la supresión y el memorando de solicitud de derogación de los documentos asociados (cuando aplique).
En caso que el Subdirector(a) responsable del servicio, modalidad o estrategia transformado no cuente con el manual elaborado u oficializado, debe remitir correo electrónico al proceso Prestación de servicios sociales con la justificación de esta situación, informando las acciones a desarrollar para la actualización de los documentos del servicio, conforme a la dinámica actual de la prestación de la oferta institucional.</t>
  </si>
  <si>
    <t xml:space="preserve">Gestoría proceso Prestación de servicios sociales 
Subdirectores(as) responsables de los servicios, modalidades y estrategias 
</t>
  </si>
  <si>
    <t>(Número de servicios, modalidades o estrategias con manual oficializado en el sistema de gestión / Número de servicios, modalidades o estrategias transformados y publicados en el Portafolio de servicios vigente) *100
Nota: para calcular el indicador en el tercer cuarto trimestre de la vigencia, se tendrá en cuenta los servicios, modalidades y estrategias publicados en el portafolio vigente al 30/06/2026</t>
  </si>
  <si>
    <t>Para el primer trimestre se cuentan con 53 servicios, modalidades y estrategias vigentes en el portafolio oficializado el 27/03/2026 en su versión 24. Con corte al primer trimestre de 2026 se cuenta con la oficialización de 10 manuales de servicios, modalidades y estrategias oficializados en el sistema de gestión de la siguiente manera:  (1) Servicio Jardines Infantiles Diurnos MNL-PSS-031   Memo I2026002054 - 26/01/2026 (2) Modalidad Jardines Infantiles Nocturnos MNL-PSS-032  Memo I2026002762 – 02/02/2026 (3) Servicio El Arte de Cuidar-te v0 MNL-PSS-035  Memo I2026004353 – 13/02/2026 (4) Servicio Centro Abrazar v0 MNL-PSS-037   Memo I2026005906 – 25/02/2026, (5) Servicio Reafírmate el chuchú de la cédula v0 MNL-PSS-039  Memo I2026005984 26/02/2026, (6) Servicio Bogotá te Acompaña en la Vejez v0 MNL-PSS-038  Memo I2026006087 – 27/02/2026, (7) Hospedaje social MNL-PSS-036  Memo I2026005920 – 26/02/2026 (8) Servicio de Atención Sociosanitaria Transitoria MNL-PSS-033  Memo I2026006254 – 02/03/2026. (9) Servicio Cuidado Transitorio Día Noche MNL-PSS-040 Memo I2026008837– 20/03/2026. (10) Servicio Casas LGBTI MNL-PSS-018  Memo I2026009126 – 25/03/2026.  Lo anterior corresponde a un 22% de avance en la oficialización de los manuales de los servicios, modalidades y estrategias vigentes en el portafolio de oferta, como se observa en la matriz de seguimiento a la elaboración y oficialización de manuales. 
Se aclara que del total de los servicios, modalidades o estrategias, 8 manuales fueron oficializados en la anterior vigencia y que el manual del  Servicio Casas de Juventud MNL-PSS-014 se actualizo mediante Memo I2026009518 el día 27/03/2026, en su versión 2.</t>
  </si>
  <si>
    <t xml:space="preserve">09/04/2026 Revisar el avance ya que se esta reportando gestión de la vigencia 2025 y se debe reportar gestión desde el 05/01/2026 hasta el 31/03/2026.
Adicionalmente se recomienda indicar la cantidad de servicios vigentes que deberían tener manual.
14/04/2026. No se generan observaciones adicionales, respecto al avance y evidencias presentadas pare el primer monitoreo del riesgo de gestión.
Se recomienda adelantar las acciones pertinentes para asegurar el cumplimiento de la actividad de control y la meta propuesta. </t>
  </si>
  <si>
    <t>R-PSS-012</t>
  </si>
  <si>
    <t>Debilidades en la socialización de los enfoques poblacional-diferencial en el talento humano que limitan la adaptación de la oferta a la población con dichos enfoques.</t>
  </si>
  <si>
    <t>Posibilidad de afectación reputacional por debilidades en la socialización de los enfoques poblacional-diferencial en el talento humano que limitan la adaptación de la oferta a la población con dichos enfoques causando insatisfacción por parte de la ciudadanía con el servicio prestado.</t>
  </si>
  <si>
    <t>La gestoría del proceso Prestación de servicios sociales, verifica que semestralmente el equipo de enfoques transversales de la Subsecretaria Técnica, realice por lo menos una (1) jornada de fortalecimiento técnico al talento humano de las dependencias de la SDIS, a través de la Escuela Territorial, referente a los enfoques poblacionales diferenciales, de acuerdo con el lineamiento Creación, actualización o supresión de los servicios, modalidades, estrategias y transferencias (LIN-PSS-047), con el fin de fortalecer los criterios a tener en cuenta durante la prestación de los servicios, modalidades y estrategias de acuerdo a las características de la ciudadanía. 
Como evidencia se cuenta con los soportes de las jornadas de fortalecimiento técnico (presentación y listado de asistencia), remitidas por el equipo de enfoques transversales a la gestoría del proceso Prestación de servicios sociales, por correo electrónico.
En caso de que no se realicen las jornadas de fortalecimiento técnico en la Escuela Territorial, el equipo de enfoques transversales de la Subsecretaría Técnica gestiona con la Oficina Asesora de Comunicaciones al interior de la SDIS, la elaboración y divulgación de piezas comunicativas sobre los enfoques poblacionales diferenciales, remitiendo las evidencias a la gestoría del proceso Prestación de servicios sociales.</t>
  </si>
  <si>
    <t>Gestoría proceso Prestación de servicios sociales 
Equipo enfoques transversales de la Subsecretaría Técnica</t>
  </si>
  <si>
    <t>Número de jornadas de fortalecimiento técnico a las dependencias de la SDIS sobre los enfoques poblacionales diferenciales, realizadas en la Escuela Territorial</t>
  </si>
  <si>
    <t>Durante el primer trimestre de 2026 se avanzó en la preparación de los contenidos temáticos de la Jornada de Fortalecimiento técnico en materia de enfoques poblacionales diferenciales, a realizarse en la Escuela Territorial en el mes de mayo. De manera complementaria se gestionó con la Oficina Asesora de Comunicaciones el diseño y socialización de una pieza comunicativa sobre el Dia internacional de la eliminación de la discriminación racial (21 de marzo), la cual buscó generar reflexión sobre las prácticas institucionales y cómo fortalecer en el talento humano de la entidad el desarrollo de acciones que promuevan la igualdad de las poblaciones.</t>
  </si>
  <si>
    <t>Gestionar transferencias monetarias para personas y hogares considerados en condición de pobreza o vulnerabilidad de
la ciudad, mediante la identificación de las personas y hogares beneficiarios y la preparación de los recursos necesarios,
para contribuir con la reducción de la pobreza en Bogotá D.C</t>
  </si>
  <si>
    <t>R-GT-001</t>
  </si>
  <si>
    <t>La gran cantidad de información que usa el proceso dificulta la compilación de las bases de datos de las diferentes fuentes de información para la generación de los listados de dispersión, además el proceso se realiza de manera manual.</t>
  </si>
  <si>
    <t>Posibilidad de equivocación en la asignación de la titularidad de las transferencias monetarias durante la generación de listados de dispersión por la no incorporación de todas las bases de información.</t>
  </si>
  <si>
    <t>Los profesionales designados por el líder del proceso, por medio de la herramienta de medición de flujo de la generación de listados de dispersión, emitirán informes de control mensualmente en los cuales se reportarán indicadores de medición tales como: 1. Bases de información con las que se realizaron los listados del ciclo; 2. Novedades del ciclo en comparación con el mes anterior; 3. Bloqueos aplicados en el ciclo; 4. Distribución de titulares por categoría de SISBEN y por sexo, con el fin de evitar errores en la dispersión de las transferencias monetarias, según lo descrito en el manual de las Transferencias Monetarias de Ingreso Mínimo Garantizado MNL-GT-002.
Como evidencia se aportarán mensualmente los informes de reportes de control.</t>
  </si>
  <si>
    <t>Profesionales de la Subdirección de Administración de la Información de Transferencias</t>
  </si>
  <si>
    <t>(Número de reportes de control generados / 11 reportes de control programados) * 100</t>
  </si>
  <si>
    <t>Durante el primer trimestre por medio de la herramienta de medición de flujo de la generación de listados de dispersión se generaron los informes correspondientes a los meses de febrero y  marzo, logrando así el cumplimiento de la actividad de control propuesta.</t>
  </si>
  <si>
    <t xml:space="preserve">Inspección y vigilancia </t>
  </si>
  <si>
    <t xml:space="preserve">Realizar la inspección y vigilancia a las instituciones o establecimientos de carácter público o privado que presten el servicio de educación inicial en el Distrito Capital, con el  fin de verificar el cumplimiento de los estándares de calidad,  promoviendo así la calidad en la prestación del servicio y la protección de los derechos de las niñas y los niños.
</t>
  </si>
  <si>
    <t xml:space="preserve">Realizar las visitas de inspección y vigilancia a las instituciones o establecimientos de carácter público o privado que presten o deseen prestar los servicios de educación inicial en el Distrito Capital.  </t>
  </si>
  <si>
    <t>R-IV-001</t>
  </si>
  <si>
    <t>Falta de mecanismos automatizados que impiden el procesamiento eficiente de los datos recopilados durante las visitas de inspección y vigilancia a instituciones públicas y privadas de educación inicial del Distrito Capital.</t>
  </si>
  <si>
    <t>Posibilidad de afectación de la credibilidad institucional por inconsistencias en la información de las visitas de inspección y vigilancia a instituciones públicas y privadas de educación inicial del Distrito Capital, debido a falta de mecanismos automatizados que impiden el procesamiento eficiente y afecta la calidad, confiabilidad y oportunidad de la información generada para la toma de decisiones.</t>
  </si>
  <si>
    <t>Una vez por semana, el profesional administrativo designado del equipo de Inspección y Vigilancia de la Subsecretaría Técnica selecciona una muestra equivalente al 30% del total de visitas en las que se aplicó el Instrumento Único de Verificación (IUV), con el fin de comparar la información registrada en los IUV diligenciados por los profesionales de campo durante la semana con los datos consignados en el acta de visita, con el propósito de identificar posibles discrepancias, según lo establecido en el procedimiento Inspección y vigilancia a instituciones o establecimientos que prestan servicios sociales PCD-IVC-004.
En caso de encontrar inconsistencias, se debe informa al responsable del componente en el IUV para que realice los ajustes necesarios, garantizando así la confiabilidad de los datos.
Como evidencia del proceso, se realiza un acta de verificación semanal, en la que se registra el porcentaje de la muestra analizada con respecto al total de IUV aplicados, así como los hallazgos identificados y las respectivas acciones de corrección.</t>
  </si>
  <si>
    <t>Profesional administrativo designado del equipo de Inspección y vigilancia de la Subsecretaría técnica</t>
  </si>
  <si>
    <r>
      <t xml:space="preserve">(Número de actas realizadas producto de la comparación de los IUV / Número de actas programadas durante el trimestre) * 100
</t>
    </r>
    <r>
      <rPr>
        <sz val="10"/>
        <color theme="1"/>
        <rFont val="Arial"/>
        <family val="2"/>
      </rPr>
      <t>Nota, programación: 
I trim: 8 actas que equivalen al 7%
II trim: 12 actas que equivalen al 31%
III trim: 12 actas que equivalen al 31%
IV trim: 12 actas que equivalen al 31%</t>
    </r>
  </si>
  <si>
    <t xml:space="preserve">Durante el primer trimestre de 2026, el profesional administrativo designado en el equipo de inspección y vigilancia de la Subsecretaría Técnica elaboró ocho (8) actas, con el objetivo de comparar la información registrada en los IUV diligenciados por los profesionales de campo durante la semana, con los datos consignados en las actas de visita. 
Esta comparación tuvo como propósito identificar posibles discrepancias entre ambas fuentes.
El avance reportado, conforme al indicador de medición y según la fecha de oficialización, es del 7%, en línea con lo programado para el seguimiento continuo de esta actividad.
Como evidencia de lo anterior, se entregan las ocho (8) actas de comparación realizadas durante el periodo reportado.
</t>
  </si>
  <si>
    <t>R-IV-002</t>
  </si>
  <si>
    <t>Se carece de controles administrativos, que garanticen que los profesionales de campo de inspección y vigilancia, entreguen el total de activos de información que documentan el resultado de cada visita.</t>
  </si>
  <si>
    <t>Posibilidad de pérdida de activos de información que imposibilita la conformación de los expedientes digitales y físicos de las instituciones que prestan el servicio de educación inicial, debido a la ausencia de controles administrativos que garanticen que los profesionales de campo de inspección y vigilancia, entreguen el total de activos de información que documentan el resultado de cada visita.</t>
  </si>
  <si>
    <t>Mensualmente los profesionales de campo del equipo de Inspección y Vigilancia entregan los activos de información físicos generados en cada visita al profesional administrativo del equipo, quien consulta e identifica en la base de datos "Consolidado de condiciones y cobertura" (pestaña "Condiciones de operación") las visitas realizadas durante el mes, posteriormente realiza la validación y verificación de los documentos entregados registrando en la matriz "Verificación", en la pestaña "Consolidado" y en la columna "Verificación entrega documental" el resultado de visitas, de acuerdo al procedimiento Inspección y vigilancia a instituciones o establecimientos que prestan servicios sociales PCD-IVC-004, con el fin de garantizar su almacenamiento digital en el aplicativo SharePoint y la disposición final conforme a los lineamientos de gestión documental y así evitar la perdida de los activos de información de las visitas.
Como evidencia de esta actividad, se cuenta con la matriz "Verificación" actualizada mensualmente.</t>
  </si>
  <si>
    <t>Apoyo administrativo del equipo de  inspección y vigilancia de la Subsecretaría Técnica</t>
  </si>
  <si>
    <t>( Número total de matrices verificadas / Número total de matrices programadas para verificar en el periodo) * 100
Nota, programación:
I trim: 2 matrices que equivale al 10%
II trim: 3 matrices que equivalen al 30%
III trim: 3 matrices que equivalen al 30%
IV trim: 3 matrices equivalen al 30%</t>
  </si>
  <si>
    <t>Durante el período del reporte, se realizó la revisión documental de las 270 visitas a instituciones y establecimientos, tanto públicos como privados, que prestan el servicio de educación inicial bajo el enfoque de Atención Integral a la Primera Infancia (AIPI).
El apoyo administrativo del equipo de inspección y vigilancia consultó la base de datos denominada “Consolidado de condiciones y cobertura”, en la cual se registran los resultados de dichas visitas. A partir de la información consignada en la columna “Resultado”, se llevó a cabo la verificación documental, constatándose a satisfacción que se recibió la totalidad de los activos de información correspondientes a las 270 visitas, entregados por los profesionales del equipo de terreno como producto de cada visita realizada.
Del análisis efectuado, se concluye que el riesgo identificado no se materializó, lo cual refuerza la confiabilidad del sistema de control implementado.
El avance reportado, conforme al indicador de medición y según la fecha de oficialización, es del 10%, en línea con lo programado para el seguimiento continuo de esta actividad.
Como evidencia de esta actividad, se entregan dos (2) matrices "Verificación" Base consolidado y resultado de visitas, con la columna “Verificación entrega documental” diligenciada.</t>
  </si>
  <si>
    <t>Gestionar el proceso de inscripción, actualización o cancelación en el SIRSS de las instituciones o establecimientos de carácter público o privado que deseen prestar o presten el servicio de educación inicial en el Distrito Capital</t>
  </si>
  <si>
    <t>R-IV-003</t>
  </si>
  <si>
    <t>El SIRSS no cuenta con variables que permitan la recolección y actualización de datos automáticamente y al no tener acceso a su código fuente, no es posible realizar modificaciones en la plataforma.</t>
  </si>
  <si>
    <r>
      <t>Posibilidad de demoras o errores en la actualización de datos en el Sistema de Información y Registro de Servicios Sociales (SIRSS) y en la base de datos "Matriz Listado G</t>
    </r>
    <r>
      <rPr>
        <sz val="10"/>
        <color theme="1"/>
        <rFont val="Arial"/>
        <family val="2"/>
      </rPr>
      <t>eneral", debido a</t>
    </r>
    <r>
      <rPr>
        <sz val="10"/>
        <rFont val="Arial"/>
        <family val="2"/>
      </rPr>
      <t xml:space="preserve"> la imposibilidad de automatizar la recolección y el procesamiento de información relacionada con cancelaciones, así como con los datos básicos y geográficos de las instituciones que prestan servicios de educación inicial.</t>
    </r>
  </si>
  <si>
    <r>
      <rPr>
        <sz val="10"/>
        <color theme="1"/>
        <rFont val="Arial"/>
        <family val="2"/>
      </rPr>
      <t xml:space="preserve">Cada vez que se requiera, el profesional administrativo designado del equipo de Inspección y Vigilancia de la Subsecretaría Técnica verifica y corrige el archivo Excel "Bases Consolidadas" y el sistema SIRSS, de acuerdo con los requerimientos de actualización de datos enviados por las instituciones a través de correo electrónico, así como en la validación de la información contenida en los Instrumentos Únicos de Verificación (IUV) y en las actas de visita, con el propósito de controlar la precisión de los datos y minimizar errores en la información, de acuerdo con el procedimiento Inscripción al SIRSS de instituciones o entidades prestadoras de servicios sociales de educación inicial y de protección a persona mayor en el Distrito Capital  PCD-IVC-005.
</t>
    </r>
    <r>
      <rPr>
        <sz val="10"/>
        <rFont val="Arial"/>
        <family val="2"/>
      </rPr>
      <t xml:space="preserve">
Como evidencia, se recopilan los "correos electrónicos de actualización", asegurando que los ajustes efectuados queden documentados tanto en la base de datos como en la plataforma.</t>
    </r>
  </si>
  <si>
    <t>(Número de actualizaciones realizadas en el trimestre / Número de actualizaciones identificadas en el trimestre) * 100
Nota: la meta para cada trimestre es atender todas las solicitudes recibidas, por ende es del 100%.</t>
  </si>
  <si>
    <t xml:space="preserve">Durante el primer trimestre, el apoyo administrativo del equipo de inspección y vigilancia realizó la verificación, corrección y actualización de la información contenida en el archivo Excel "Bases Consolidadas" y en el sistema SIRSS, correspondiente a trece (13) solicitudes recibidas a través de correo electrónico.
Como resultado de esta actividad, se evidenció que no se materializó el riesgo identificado, lo que refuerza la confiabilidad del sistema de control implementado.
El avance reportado, conforme al indicador de medición, es del 100%, toda vez que la atención de estas solicitudes se realiza bajo demanda, de acuerdo con la programación establecida para el seguimiento continuo de esta actividad.
Como evidencia de esta labor, se entregan los correos electrónicos relacionados con las actualizaciones realizadas.
</t>
  </si>
  <si>
    <t>Establecer las directrices y lineamientos para el eficiente funcionamiento y operación de los canales de interacción ciudadana, orientadas a la mejora continua en la atención brindada por los servidores, servidoras y colaboradores de la Secretaría Distrital de Integración Social.</t>
  </si>
  <si>
    <t>Fortalecer las competencias del talento humano de la Entidad en atención y servicio a la ciudadanía</t>
  </si>
  <si>
    <t>R-ATC-005</t>
  </si>
  <si>
    <t xml:space="preserve">Desconocimiento y falta de apropiación de los documentos asociados al Proceso de Atención a la Ciudadanía, por parte de los Servidores(as) Públicos y Contratistas. </t>
  </si>
  <si>
    <r>
      <t>Posibilidad de pérdida reputacional</t>
    </r>
    <r>
      <rPr>
        <sz val="10"/>
        <color theme="1"/>
        <rFont val="Arial"/>
        <family val="2"/>
      </rPr>
      <t xml:space="preserve"> por la insatisfacción de los grupos de valor o sanciones de entes de control debido al incumplimiento</t>
    </r>
    <r>
      <rPr>
        <sz val="10"/>
        <rFont val="Arial"/>
        <family val="2"/>
      </rPr>
      <t xml:space="preserve"> de los términos de ley para la gestión de requerimientos.</t>
    </r>
  </si>
  <si>
    <t>El (la) Líder del Servicio Integral de Atención a la Ciudadanía – SIAC, desarrolla bimestralmente una Jornada de Socialización del Proceso de Atención a la Ciudadanía, con el propósito de informar a los Servidores(as) Públicos y Contratistas de la SDIS sobre los lineamientos y directrices para el eficiente funcionamiento y operación del esquema de prestación del servicio de Atención a la Ciudadanía y la atención del Sistema Distrital para la Gestión de Peticiones Ciudadanas, en cumplimiento de la Resolución 0856 de 2025. 
Como evidencias, se presentan el Formato Ayuda de memoria, la presentación y el listado de asistencia de la Jornada. Se realizarán un total de cuatro jornadas durante el periodo de la vigencia.</t>
  </si>
  <si>
    <t>Líder del Servicio Integral de Atención a la Ciudadanía – SIAC</t>
  </si>
  <si>
    <t>(# de Jornadas de Socialización del Proceso de Atención a la Ciudadanía, acumuladas / Jornadas de Socialización del Proceso de Atención a la Ciudadanía programadas) * 100</t>
  </si>
  <si>
    <t>De acuerdo con la programación de los riesgos de gestión para la vigencia 2026, la ejecución de las actividades iniciará el 1 de abril; por lo anterior, se entregará informe cuantitativo a partir del II Trimestre de 2026.</t>
  </si>
  <si>
    <t>08/04/2026.No se generan observaciones respecto al monitoreo al riesgo de gestión.
Se recomienda adelantar las acciones pertinentes para asegurar el cumplimiento de la actividad de control y la meta propuesta.</t>
  </si>
  <si>
    <t>Debilidad de las dependencias en el seguimiento y control de las peticiones asignadas para su gestión.</t>
  </si>
  <si>
    <t>El (la) Líder del Servicio Integral de Atención a la Ciudadanía – SIAC, remite mensualmente a las dependencias de la Entidad, un “Reporte de índice de calidad y oportunidad en las peticiones ciudadanas ingresadas mediante el Sistema – Bogotá te escucha”, con el propósito de advertir posibles riesgos de incumplimiento de los plazos legales; en cumplimiento de la Resolución 0856 de 2025.
Como evidencia se presenta el “Reporte de índice de calidad y oportunidad en las peticiones ciudadanas ingresadas mediante el Sistema – Bogotá te escucha”. Se realizarán un total de ocho reportes durante el periodo de la vigencia.</t>
  </si>
  <si>
    <t>El (la) Líder del Servicio Integral de Atención a la Ciudadanía – SIAC, remite mensualmente a las dependencias de la Entidad, un “Reporte de índice de calidad y oportunidad en las peticiones ciudadanas ingresadas mediante el Sistema – Bogotá te escucha", con el propósito de advertir posibles riesgos de incumplimiento de los plazos legales; en cumplimiento de la Resolución 0856 de 2025.
Como evidencia se presenta el “Reporte de índice de calidad y oportunidad en las peticiones ciudadanas ingresadas mediante el Sistema – Bogotá te escucha”. Se realizarán un total de ocho reportes durante el periodo de la vigencia.</t>
  </si>
  <si>
    <t>(# de Reportes de índice de calidad y oportunidad en las peticiones ciudadanas ingresadas mediante el Sistema – Bogotá te escucha,  acumulados / # Reportes de índice de calidad y oportunidad en las peticiones ciudadanas ingresadas mediante el Sistema – Bogotá te escucha, programados) * 100</t>
  </si>
  <si>
    <t>08/04/2026. No se generan observaciones respecto al monitoreo al riesgo de gestión.
Se recomienda adelantar las acciones pertinentes para asegurar el cumplimiento de la actividad de control y la meta propuesta.</t>
  </si>
  <si>
    <t>Gestionar el desarrollo integral del talento humano, mediante estrategias orientadas al fortalecimiento de competencias, la mejora continua del desempeño, el fomento del bienestar laboral y la consolidación de un clima laboral armonioso, contribuyendo así al cumplimiento de la misión institucional y a la implementación efectiva de la política de gestión integral del talento humano en la SDIS</t>
  </si>
  <si>
    <t>Gestionar las diferentes situaciones administrativas derivadas de la vinculación, permanencia y desvinculación del talento humano.</t>
  </si>
  <si>
    <t>Debido a que no se sigan los lineamientos, procedimientos e instructivos establecidos en el proceso de gestión documental, relacionados con las historias laborales</t>
  </si>
  <si>
    <t>Posibilidad de afectación económica y de la imagen reputacional de la entidad por la pérdida o desactualización y filtración de información confidencial y reservada de la historia laboral de los servidores(as) de la entidad generada por el incumplimiento de los criterios operativos establecidos para la gestión documental.</t>
  </si>
  <si>
    <t>1. El colaborador designado por el (la) Subdirector(a) de Gestión y Desarrollo del Talento Humano, realizará trimestralmente las revisiones durante la vigencia, de los préstamos realizados y registrados en el formato de consulta, préstamo y devolución documental  (FOR-GD-021) y los compara con la información de la comunicación oficial que contiene la relación  personas autorizadas para acceder a las mismas, dicha comparación será registrada en un acta, con el fin de realizar la validación de las personas que tuvieron acceso a las Historias Laborales y garantizar la integridad de los documentos, de acuerdo al procedimiento Consultas, préstamos y devoluciones documentales en archivos de gestión y archivo central PCD-GD-006.
En caso de encontrar anomalías en las validaciones realizadas, se remitirá comunicación al responsable del archivo solicitando los respectivos correctivos a que haya lugar.
Como evidencia se cuenta con un acta de la revisión realizada y en caso de inconsistencia se adjuntará una comunicación al colaborador designado del archivo de gestión, por cada revisión, y con los  formatos FOR-GD-021 de consulta, préstamo y devolución documental diligenciados; cuando las solicitudes de consulta y/o préstamo superen los 50 formatos en el periodo, se tomará una muestra del 20% de los formatos y se aportaran como evidencia.</t>
  </si>
  <si>
    <t>Colaborador designado por el (la) Subdirector(a) de Gestión y Desarrollo de Talento Humano</t>
  </si>
  <si>
    <t>(Número de Validaciones realizadas / 4 Validaciones programadas) * 100</t>
  </si>
  <si>
    <t>Durante el primer trimestre de 2026 se revisaron los formatos de préstamo y consulta documental – Historias Laborales (FOR-GD-021), de los meses de enero, febrero y marzo en los cuales se evidenció el registro correcto de la información tanto de consulta, como de préstamos de Historias Labores digitalizadas, según lo establece el Instructivo. Las consultas y/o préstamos digitales, fueron respondidos a personas autorizadas por la Subdirectora de Gestión y Desarrollo de Talento Humano.
Como evidencia se cuenta con un acta de la revisión realizada y una muestra del 20% de los formatos de préstamo y consulta documental, teniendo en cuenta que se superaron los 50 formatos en el periodo.</t>
  </si>
  <si>
    <t>14/04/2026 No se generan observaciones o recomendaciones respecto a los avances y evidencias presentados en el monitoreo al riesgo de gestión.</t>
  </si>
  <si>
    <t>Preparar y gestionar la liquidación de la nómina, seguridad social y parafiscales</t>
  </si>
  <si>
    <t>Debido a la falta de notificación  por parte de las entidades distritales cuando se genera la vacancia definitiva de un servidor que ha superado el período de prueba</t>
  </si>
  <si>
    <t>Posibilidad de pérdidas económicas por la inoportunidad de la afiliación o desafiliación de un servidor al Sistema General de Seguridad Social en Salud – SGSSS o por demora en la activación de la afiliación de aquellos funcionarios que aprueban el periodo de prueba y que están en trámite de vinculación definitiva a la entidad, debido a la falta de notificación por parte de la entidad de la cual se desvincula.</t>
  </si>
  <si>
    <t>1. El colaborador designado por el(la) Subdirector(a) de Gestión y Desarrollo de Talento Humano, que pertenece al equipo de nómina, realiza la validación mensual de activación al Sistema General de seguridad Social y Salud de aquellos servidores (as) Públicos (as) que vienen de otras entidades del distrito y que superaron el periodo de prueba en la SDIS;  igualmente los funcionarios de la SDIS que se fueron a otra entidad del Distrito y regresan. Este listado será enviado previamente por cada uno de los Gestores de Talento Humano, de manera inmediata, una vez se tenga el resultado de la Evaluación de Desempeño, según lo establecido en el procedimiento Liquidación de Nómina, Seguridad Social y Parafiscales PCD-TH-008.
Se tendrá contacto con el servidor que supera el periodo de prueba y/o con la entidad de donde proviene, y se hará el seguimiento permanente a cada caso con esta particularidad, de tal forma que se solicite la activación en el Sistema General de seguridad Social y Salud  inmediatamente se emita la vacancia definitiva en la entidad de procedencia. 
Como evidencia se presenta una base de datos, que corresponde al listado de servidores que ingresaron a la entidad, que proceden de otra entidad del distrito y que superaron el periodo de prueba, versus el estado de afiliación (solicitud de activación) posterior que se declare la vacancia definitiva en la entidad distrital de donde proceden.</t>
  </si>
  <si>
    <t>Colaborador designado por el (la) Subdirector de Gestión y Desarrollo de Talento Humano</t>
  </si>
  <si>
    <t>(No. de verificaciones realizadas a la activación al SGSSS / 12 verificaciones programadas) * 100</t>
  </si>
  <si>
    <t>El colaborador designado en el equipo de nómina  verifica el listado de personas que superaron el periodo de prueba en la SDIS y que provienen de otra entidad del Distrito con el mismo NIT de la SDIS;  de acuerdo con la información suministrada por el referente de Gestores de Talento Humano , y realiza la verificación del estado de afiliación a salud, pensión, ARL y caja de compensación en el periodo, con el fin de asegurar que no quede desafiliado, para los meses de enero, febrero y marzo del 2026.
El denominador son 12 verificaciones durante la vigencia, se realizaron 3 en el periodo reportado, una por cada mes, por lo tanto el porcentaje de avance en el periodo es del 25%.
Teniendo en cuenta que no se presentaron situaciones de funcionarios que superaran el periodo de prueba y provengan de otra entidad del Distrito, se anexa como evidencia la base de datos de verificación de los meses de enero a marzo del 2026.</t>
  </si>
  <si>
    <t>Gestionar el registro de la queja en  la plataforma del Sistema de Información Disciplinario - SID 4; en un plazo máximo de un mes después de recibir la noticia disciplinaria en la OCDI</t>
  </si>
  <si>
    <t>R-TH-007</t>
  </si>
  <si>
    <t>Debido a la falta de seguimiento  al cargue de información de las noticias disciplinarias en la plataforma del Sistema de Información Disciplinario SID4, registrando la creación de la queja.</t>
  </si>
  <si>
    <t xml:space="preserve">Posibilidad de incumplimiento a la obligación de mantener actualizada la creación de las noticias disciplinarias, en el Sistema de Información Disciplinario - SID. </t>
  </si>
  <si>
    <t>1. El colaborador designado por el (la) Jefe de la Oficina de Control Disciplinario Interno, realizará una revisión trimestral, de las noticias disciplinarias y las comparará con la información de los procesos creados en la plataforma del Sistema de Información Disciplinario - SID, dicha comparación será registrada en un acta, con el fin de realizar la validación de la creación de las noticias disciplinarias y las personas que estuvieron a cargo de esa actualización en el SID. 
En caso de encontrar diferencias en las validaciones realizadas, es decir en la creación de noticias disciplinarias en el SID, se remitirá comunicación al(los) colaborador(es) designado(s) del SID de la dependencia, solicitando los respectivos correctivos a que haya lugar dentro de 05 días hábiles posteriores a la notificación.
Como evidencia se cuenta con un acta de la revisión realizada y en caso de inconsistencia se adjuntará una comunicación al colaborador designado del SID, por cada revisión realizada.</t>
  </si>
  <si>
    <t>Colaborador designado por el(la) Jefe de la Oficina de Control Disciplinario Interno</t>
  </si>
  <si>
    <t>(No. de validaciones realizadas / 4 validaciones programadas) * 100
Nota: Se hará una validación por trimestre.</t>
  </si>
  <si>
    <t>Se realiza la revisión programada, correspondiente al primer trimestre (enero, febrero y marzo).     Se realiza la comparación exhaustiva de las noticias disciplinarias con número de radicado vigencia 2026 con la información de los procesos creados en la plataforma del Sistema de Información Disciplinario. (SID)  y no se encuentran discrepancias durante la comparación realizada por lo cual no se realizan revisiones adicionales ni actividades de apoyo al personal encargado del registro de las noticias en el aplicativo.  
Como evidencia se adjuntan el Acta No. 001 con la revisión del primer trimestre (enero-marzo) del reporte total de las noticias disciplinarias creadas durante este trimestre y el estado actual de las noticias dentro del aplicativo.</t>
  </si>
  <si>
    <t xml:space="preserve">Implementar el Plan de Trabajo del SGSST </t>
  </si>
  <si>
    <t>R-TH-008</t>
  </si>
  <si>
    <t>1. Debido a crisis sociales que generen paros, huelgas, alteración del orden público y/o transporte, así como crisis sanitarias que generen epidemias, enfermedades y/o pérdidas humanas, en la normativa y emergencias o desastres causado por eventos de origen natural o ambiental que generen afectaciones a los recursos humanos o físicos</t>
  </si>
  <si>
    <t>Posibilidad de interrupción total o parcial en la prestación de servicios sociales, derivada de factores internos y/o externos que afecten la seguridad y salud del personal, sus familias, los beneficiarios, los proveedores, y/o la disponibilidad de los recursos necesarios para la operación, ocasionando un incumplimiento de la misión institucional.</t>
  </si>
  <si>
    <t>1. El(a) Subdirector(a) de Gestión y Desarrollo de Talento Humano con el apoyo del líder del SG-SST (Sistema de Gestión de Seguridad y Salud en el Trabajo), por lo menos una (1)  vez al semestre divulgará mediante correo electrónico a todos los colaboradores de la entidad, el link de actualización de la encuesta sociodemográfica, en la cual solicitan los números de contacto de todos los colaboradores y números para casos de emergencia, con el fin de contar con un directorio actualizado de los colaboradores, en el marco del procedimiento Gestión del cambio de seguridad y salud en el trabajo PCD-TH-012.
Como evidencia se cuenta con la matriz de Excel que contiene los datos de la encuesta sociodemográfica,  la cual se reportará  en el primer y tercer  trimestre con los avances cualitativos y en el segundo y cuarto trimestre con los avances cuantitativos.</t>
  </si>
  <si>
    <t>(Número de directorios de contactos de emergencia consolidados / 2 directorios programados para la vigencia)*100
Nota: La meta para cada semestre será del 50%, es decir: 
I Trimestre: 0%
II Trimestre: 50%
III Trimestre: 0%
IV Trimestre: 50%</t>
  </si>
  <si>
    <t>La actividad se orienta a mantener actualizada la información sociodemográfica y de contactos de emergencia de los colaboradores, mediante la divulgación continua del instrumento institucional y estrategias de sensibilización en diferentes espacios organizacionales.
Considerando factores como la rotación de personal y la voluntariedad del diligenciamiento, el control se enfoca en el incremento progresivo de la cobertura y en la gestión permanente de acciones que promuevan la actualización de la información, contribuyendo a la atención de emergencias y a la gestión del riesgo en el SG-SST.
La gestión, custodia y tratamiento de los datos se realiza conforme a la normativa vigente, con almacenamiento controlado en el repositorio del SG-SST.
Registros (de enero a marzo de 2026 / I trimestre de la vigencia 2026, Total registros: 513, registros completos: 166 - Planta: 163 / Contratistas: 3
Se hace uso de los medios masivos como boletín de talento humano y/o piezas comunicativas para la divulgación del diligenciamiento de la encuestas sociodemográfica.</t>
  </si>
  <si>
    <t>14/04/2026 No se generan observaciones o recomendaciones respecto a los avances presentados en el monitoreo al riesgo de gestión.
Se recomienda adelantar las acciones pertinentes para asegurar el cumplimiento de la actividad de control y la meta propuesta.</t>
  </si>
  <si>
    <t>2. La Subdirección de Gestión y Desarrollo del Talento Humano, a través del referente de Seguridad y Salud en el Trabajo,  con el fin de garantizar la atención apropiada en caso de un evento que altere las condiciones normales de funcionamiento y que obligue a una respuesta inmediata en las instalaciones de cada Unidad Operativa propia de la SDIS, exceptuando los jardines infantiles según la Resolución 592 de 2015 del Instituto Distrital de Gestión de Riesgos y cambio climático IDIGER, y teniendo en cuenta la información suministrada por la Subdirección de plantas físicas, solicitará trimestralmente mediante correo electrónico el Plan de Emergencias y Contingencia (PEC) actualizado, con el fin de ser validado y archivado en la carpeta compartida del equipo de Seguridad y Salud en el Trabajo, según lo establecido en el procedimiento Gestión del cambio de seguridad y salud en el trabajo PCD-TH-012.
En caso de no recibir el PEC actualizado, se solicitará mediante comunicación escrita dirigida al responsable de servicio de la unidad operativa, con copia al subdirector local, la remisión del PEC otorgando un plazo máximo de 1 mes.
Como evidencia se entregaran 172 PEC actualizados durante la vigencia 2026.</t>
  </si>
  <si>
    <t>100% de los PEC de las unidades operativas propias, exceptuando jardines infantiles (Resolución 592 de 2015) actualizados</t>
  </si>
  <si>
    <t>Dirigir y ejecutar los procesos de contratación previstos en el plan anual de adquisiciones (PAA), radicados en sus diferentes etapas precontractual, contractual y poscontractual, mediante la aplicación de la normatividad legal vigente para la adquisición de bienes, servicios y obra requeridos por la Secretaria Distrital de Integración Social.</t>
  </si>
  <si>
    <t>Adelantar el proceso contractual radicado</t>
  </si>
  <si>
    <t>Circular No. 014 del 27 de marzo de 2026</t>
  </si>
  <si>
    <t>R-GEC-001</t>
  </si>
  <si>
    <t>Demoras por parte de las dependencias para iniciar el trámite a la liquidación de contratos o convenios en los tiempos estipulados o establecidos en cada uno de ellos.</t>
  </si>
  <si>
    <t>Posibilidad de incumplimiento de los términos legales o pactados para la liquidación de los contratos o convenios de la entidad, debido a los retrasos en el trámite por parte de las dependencias</t>
  </si>
  <si>
    <t>1. El (la) Subdirector(a) de Contratación o el (los) profesional(es) designado(s) por el (la) Subdirector(a) de Contratación, mensualmente remite una alerta (con corte de información mes vencido) a los supervisores de contratos a través de correo electrónico, con el fin de recordar la obligación de tramitar la liquidación dentro de los términos establecidos, atendiendo lo establecido en el Procedimiento Liquidaciones y cierre financiero de contrato, convenio y/o órdenes de compra (PCD-GEC-016).
En caso que se identifique alguna demora por parte de los supervisores en la solicitud de liquidación, se envían memorandos a los ordenadores de gasto solicitando la misma. 
Como evidencia de esta actividad quedan los correos remitidos y el archivo Excel donde se registran las alertas tempranas.</t>
  </si>
  <si>
    <t>El (la) Subdirector(a) de Contratación o el (los) profesional(es) designado(s)por el (la) Subdirector (a) de Contratación.</t>
  </si>
  <si>
    <t>(Número de alertas de liquidaciones remitidas en el periodo / 11 alertas de liquidaciones programadas en la vigencia) * 100</t>
  </si>
  <si>
    <t>Durante el  primer trimestre del 2026 se realizó el envío de las Bases de Alertas, a través del correo electrónico a las diferentes áreas de la Entidad, donde se les informa cuales son las liquidaciones radicadas, el estado de cada liquidación, el histórico de los procesos informados anteriormente, para que puedan realizar las observaciones de cada proceso y recordar la obligación de tramitar la liquidación dentro de los términos establecidos.
En el caso del mes de febrero, se evidenció que no se estaban relacionando los contratos que se estaban finalizando, por lo que se debió trabajar en conjunto con las áreas para actualizar la relación, por lo que en el mes de febrero no se envió memorando de alerta, sino que se realizaron mesas de trabajo, debido a que se estaba realizando actualización de la información. 
Como evidencia se anexa la base de alertas de liquidaciones del mes de marzo 2026, junto con el memorando de alertas y la evidencia de las sesiones realizadas con las áreas para la actualización de la información, denominada Socialización pérdidas de competencias - Subdirecciones Locales.</t>
  </si>
  <si>
    <t>10/04/2026: 
Ajustar de cifras y evidencias de acuerdo con lo requerido.
14/04/2026:
No se generan observaciones respecto al monitoreo al riesgo de gestión.</t>
  </si>
  <si>
    <t xml:space="preserve">Posibilidad de pérdida de competencia de las solicitudes de liquidación radicadas y en trámite por la Subdirección de la Contratación. </t>
  </si>
  <si>
    <t xml:space="preserve">2. El (la) Subdirector(a) de Contratación o el (los) profesional (es) designado(s) por el (la) Subdirector(a) de Contratación, documenta mensualmente los trámites radicados por las dependencias en la base interna, priorizando los trámites próximos a perder competencia, con el fin de realizar un control a los trámites, según lo establecido en el Procedimiento Liquidaciones y cierre financiero de contrato, convenio y/o órdenes de compra (PCD-GEC-016).
Cuando se recibe una solicitud donde ya se haya perdido la competencia para liquidar, se proyecta la resolución respectiva y se informa a la Oficina de Control Interno. 
Como evidencia de esta actividad queda la base interna de solicitudes de trámites liquidatorios y la resolución informando a la Oficina de Control Interno en caso que aplique. </t>
  </si>
  <si>
    <t>(Número de bases de datos internas documentadas / 12 bases de datos interna programados) * 100
Nota: 12 bases de datos.</t>
  </si>
  <si>
    <t>Durante el primer trimestre del 2026 se documentó por medio de la base de Liquidaciones la priorización de los trámites próximos a perder competencia, priorizando los trámites que tienen pérdida de competencia en los próximos meses, con el fin de realizar control preventivo.
Como evidencia se anexa la base de datos correspondiente a los meses enero, febrero y marzo, enviada con corte al último día hábil del mes.</t>
  </si>
  <si>
    <t>R-GEC-002</t>
  </si>
  <si>
    <t>Deficiencia en el cargue de la información en SECOP II derivada de la ejecución del proceso contractual, durante el ejercicio de la supervisión y/o interventoría.</t>
  </si>
  <si>
    <t>Posibilidad de incumplimiento de un objeto contractual (no aplica para los OPS), por la indebida supervisión de los contratos o convenios durante la etapa de ejecución, ocasionado afectación en el cumplimiento de metas institucionales.</t>
  </si>
  <si>
    <t>1. El (la) Subdirector(a) de Contratación o el (los) profesional(es) designados por el (la) Subdirector(a) de Contratación socializa semestralmente a los diferentes supervisores o apoyos a las supervisiones, las directrices y lineamientos oficiales y vigentes referente a la contratación institucional, con el fin de ejercer una buena práctica de supervisión frente a los contratos y convenios suscritos por la entidad, teniendo en cuenta lo establecido en el Manual Supervisión e interventoría (MNL-GEC-004).
Como evidencia de esta actividad queda el registro de las socializaciones realizadas (presentaciones o actas o registro de asistencias o grabación).</t>
  </si>
  <si>
    <t>(Número de socializaciones realizadas de los lineamientos oficiales / 2 socializaciones programadas de los lineamientos oficiales) * 100</t>
  </si>
  <si>
    <t>Desde la subdirección de contratación, se realizó la socialización del memorando I2026008352 dirigido a los diferentes supervisores o apoyos a las supervisiones, directrices y lineamientos oficiales y vigentes referente a la contratación institucional, con asunto "Recomendaciones Buenas prácticas para la publicación y aprobación en la plataforma SECOP de los documentos de perfeccionamiento y ejecución e informes de ejecución y supervisión de contratos y convenios, emitido el 17 de marzo de 2026.
Esta socialización se realizará en el mes de mayo por lo anterior, no se genera reporte cuantitativo para este periodo.</t>
  </si>
  <si>
    <t>10/04/2026: 
Ajustar reporte teniendo en cuenta la evidencia referenciada en la actividad de control.
14/04/2026:
No se generan observaciones respecto al monitoreo al riesgo de gestión.
Se recomienda adelantar las acciones pertinentes para asegurar el cumplimiento de la actividad de control y la meta propuesta.</t>
  </si>
  <si>
    <t>Insuficiente seguimiento al cargue en el aplicativo SECOP II de los soportes de ejecución contractual.</t>
  </si>
  <si>
    <t>2. El (la) Subdirector(a) de Contratación o el (los) profesional(es) designado(s) por el (la) Subdirector(a) de Contratación remiten semestralmente un memorando dirigido a los supervisores de contratos y convenios, solicitando se realice la correcta verificación del cargue de los documentos que soportan la ejecución y pagos en el aplicativo SECOP II,  atendiendo lo establecido en el Manual Supervisión e interventoría (MNL-GEC-004), con el objetivo de afianzar los conocimientos sobre esta actividad y minimizar errores.
Como evidencia de esta actividad quedan los memorandos dirigidos a los supervisores que dan cuenta de la gestión realizada.</t>
  </si>
  <si>
    <t>(Número de memorandos emitidos / 2 memorandos programados) * 100</t>
  </si>
  <si>
    <t>Desde la subdirección de contratación, se realizó la socialización del memorando I2026008352 dirigido a los diferentes supervisores o apoyos a las supervisiones, directrices y lineamientos oficiales y vigentes referente a la contratación institucional, con asunto "Recomendaciones Buenas prácticas para la publicación y aprobación en la plataforma SECOP de los documentos de perfeccionamiento y ejecución e informes de ejecución y supervisión de contratos y convenios, emitido el 17 de marzo de 2026.
Se anexa el memorando en mención para dar cuenta de la actividad realizada.</t>
  </si>
  <si>
    <t>R-GEC-004</t>
  </si>
  <si>
    <t>Insuficiente apropiación de las directrices del proceso de gestión contractual por parte de los equipos que apoyan la gestión contractual en cada dependencia, además del desconocimiento de los cambios en la regulación contractual.</t>
  </si>
  <si>
    <t>Posibilidad de no adquirir los bienes y afectación de los servicios requeridos por la entidad por externalidades, errores y falta de controles en los trámites contractuales necesarios para la prestación de los servicios sociales.</t>
  </si>
  <si>
    <t>1. El (los) profesional(es) designado(s) por el (la) Subdirector(a) de Contratación, cada vez que se actualiza algún procedimiento, lo socializa con los enlaces de contratación mediante comunicación oficial o jornadas de socialización con el propósito de divulgar los cambios realizados y de que sean apropiados dichos conocimientos en el ejercicio de sus labores, esto según lo estipulado en el procedimiento Control de documentos (PCD-SG-001). 
Si no se realiza la socialización oportuna una vez se actualicé un procedimiento, se realizará una socialización masiva cada 3 meses dando a conocer los cambios en la documentación actualizada. 
Como evidencia de esta actividad queda registro de las piezas y comunicaciones enviadas mediante correo masivo o jornadas de socialización.</t>
  </si>
  <si>
    <t>El (los) profesional (es) designado por el (la) Subdirector (a) de Contratación.</t>
  </si>
  <si>
    <t>(Número de procedimientos del proceso Gestión contractual socializados / Número de procedimientos del proceso Gestión contractual actualizados en el periodo) * 100</t>
  </si>
  <si>
    <t>Para el primer trimestre de la vigencia 2026, no se han realizado actualizaciones en los procedimientos a cargo del proceso de Gestión Contractual, por lo tanto no aplica reporte cuantitativo.</t>
  </si>
  <si>
    <t>Contratación insuficiente de bienes y servicios por fallas en la planeación y por la falta de articulación entre las dependencias donde se estructuran y se ejecutan los procesos de contratación.</t>
  </si>
  <si>
    <t>2. El (los) profesional(es) designado(s) por la Subdirección de Diseño, Evaluación y Sistematización mensualmente realizan verificación del reporte oportuno al seguimiento del plan de acción de los proyectos de inversión, teniendo como referencia el comunicado interno (cronograma de entrega) de acuerdo con el procedimiento Seguimiento a proyectos de inversión (PCD-PE-005). Así mismo realiza acompañamiento y retroalimentación a través de reuniones con los gerentes de proyecto y/o equipo de proyecto, con el fin de informar fechas de entrega, las desviaciones y alertas en la ejecución del proyecto.
Como evidencia se cuenta con las cartas de alerta a los proyectos de inversión.</t>
  </si>
  <si>
    <t>(N° de seguimientos realizados  a los proyectos de inversión / N° de seguimientos programados)*100
Nota, programación:
I Trimestre: 10% (reporte con corte a febrero)
II Trim: 30% (reporte con corte a marzo, abril y mayo)
III trim: 30% (reporte con corte a junio, julio y agosto)
IV trim: 30% (reporte con corte a septiembre, octubre y noviembre)</t>
  </si>
  <si>
    <t>Insuficiencia  de controles para la planeación y seguimiento contractual.</t>
  </si>
  <si>
    <t>3. El profesional designado por la Subdirección de Contratación, mensualmente verifica a través del tablero de control de SEVEN el envío de los reportes mensuales de la contratación a los gerentes de proyecto, en donde se registra de forma automática el seguimiento a la contratación institucional en las etapas pre contractual y contractual, con el propósito de prever la terminación no controlada de los contratos y poder tomar a tiempo las acciones necesarias, de acuerdo con lo estipulado el Manual Contratación (MNL-GEC-001).
Como evidencia de esta actividad queda el reporte del tablero de control SEVEN o el reporte cuantitativo de los correos electrónicos de alerta generados.</t>
  </si>
  <si>
    <t>El (los) profesional (es) designado por el (la) Subdirector (a) de Contratación</t>
  </si>
  <si>
    <t>(No. de reportes mensuales del estado de la contratación enviados / No. de proyectos de inversión con contratos dentro del rango de cuatro meses próximos a vencer) * 100
Nota: Primer trimestre 25% (ene, feb y mar); segundo trimestre: 25% (abr, may y jun); tercer trimestre:25% (jul, ago y sep) y cuarto trimestre: 25% (oct y nov).</t>
  </si>
  <si>
    <t>En el primer trimestre de la vigencia 2026, la Subdirección de Contratación realizó el envío por correo electrónico del tablero de control que se genera automáticamente por medio de la plataforma SEVEN a los supervisores. Se anexa muestra de las alertas enviadas de los meses enero, febrero y marzo.</t>
  </si>
  <si>
    <t>Insuficiente apropiación de las directrices del proceso de Gestión contractual por parte de los equipos que apoyan la gestión contractual en cada dependencia, además del desconocimiento de los cambios en la regulación contractual.</t>
  </si>
  <si>
    <t>4. El (los) profesional(es) designado(s) por el (la) Subdirector(a) de Contratación semestralmente realiza socializaciones o talleres de los lineamientos contractuales de bienes y servicios a las dependencias que estructuran y ejecutan los contratos, con el fin de socializar lineamientos claros y unificados, teniendo en cuenta lo establecido en el Manual Contratación (MNL-GEC-001).
Sino se realizan las socializaciones o talleres se enviarán comunicados oficiales con los lineamientos a socializar. 
Cómo evidencia quedan las presentaciones y listados de asistencia, y correos electrónicos enviados (cuando aplique).</t>
  </si>
  <si>
    <t>(Numero de socializaciones realizadas / 2 socializaciones programadas) * 100</t>
  </si>
  <si>
    <t>Esta actividad correspondiente a la primera socialización está programada para realizarse en el mes de mayo.</t>
  </si>
  <si>
    <t>Realizar los tramites relacionados con los certificados de disponibilidad y registro presupuestal</t>
  </si>
  <si>
    <t>R-GF-003</t>
  </si>
  <si>
    <t>Registro inconsistente de manera individual o masiva de las transacciones presupuestales en dos sistemas de información (Secretaría Distrital de Integración Social - Secretaría Distrital de Hacienda).</t>
  </si>
  <si>
    <t>Posibilidad de afectación incorrecta del presupuesto de la SDIS por un mal registro o ausencia de registro de las transacciones presupuestales en los diferentes sistemas de información, generando diferencia en la información presupuestal reportada.</t>
  </si>
  <si>
    <r>
      <t>1. Cuando se requiere realizar un cargue masivo de información de CDP´s y CRP´s en el sistema SEVEN debido a la demanda de información a registrar, el profesional del grupo de presupuesto</t>
    </r>
    <r>
      <rPr>
        <sz val="10"/>
        <color theme="4"/>
        <rFont val="Arial"/>
        <family val="2"/>
      </rPr>
      <t xml:space="preserve"> </t>
    </r>
    <r>
      <rPr>
        <sz val="10"/>
        <rFont val="Arial"/>
        <family val="2"/>
      </rPr>
      <t>designado por el Subdirector Administrativo y Financiero, descarga reportes de CDP´s y CRP´s del sistema BogDATA y reportes de solicitudes de CDP´s y de CRP´s del sistema SEVEN, además de verificar la información de los documentos (CDP´s: se valida N° radicado, valor, proyecto, concepto de gasto y fuente de financiación y para los CRP´s: valor, concepto de gasto y fuente de financiación) con el propósito de identificar posibles errores. Dando cumplimiento a lo establecido en el PCD-GF-002 Tramites presupuestales (procedimiento para la gestión de disponibilidades y tramites presupuestales)
Como evidencia se cuenta un archivo en Excel por cargue con los reportes de BogDATA y SEVEN, el archivo en Excel final de cargue masivo en SEVEN, y el archivo en Excel (el cual es diligenciado en el drive) con la trazabilidad de las correcciones.</t>
    </r>
  </si>
  <si>
    <t>1. Cuando se requiere realizar un cargue masivo de información de CDP´s y CRP´s en el sistema SEVEN debido a la demanda de información a registrar, el profesional del grupo de presupuesto designado por el Subdirector Administrativo y Financiero, descarga reportes de CDP´s y CRP´s del sistema BogDATA y reportes de solicitudes de CDP´s y de CRP´s del sistema SEVEN, además de verificar la información de los documentos (CDP´s: se valida N° radicado, valor, proyecto, concepto de gasto y fuente de financiación y para los CRP´s: valor, concepto de gasto y fuente de financiación) con el propósito de identificar posibles errores. Dando cumplimiento a lo establecido en el PCD-GF-002 Tramites presupuestales (procedimiento para la gestión de disponibilidades y tramites presupuestales)
Como evidencia se cuenta un archivo en Excel por cargue con los reportes de BogDATA y SEVEN, el archivo en Excel final de cargue masivo en SEVEN, y el archivo en Excel (el cual es diligenciado en el drive) con la trazabilidad de las correcciones.</t>
  </si>
  <si>
    <t>Profesional del grupo de presupuesto designado por el Subdirector Administrativo y Financiero</t>
  </si>
  <si>
    <t>100% de cargues masivos realizados</t>
  </si>
  <si>
    <t>Para el 1er trimestre la dependencia  de presupuesto ha realizado 41 cargues de CDPS masivos, los cuales fueron validados en los aplicativos de BogData y Seven, verificando que la información haya quedado incorporada en su totalidad en las herramientas financieras.</t>
  </si>
  <si>
    <t>13/04/2026. No se generan observaciones o recomendaciones respecto a los avances y evidencias presentados en el monitoreo al riesgo de gestión.</t>
  </si>
  <si>
    <t>Registro incorrecto o ausencia de registro de las transacciones presupuestales en los diferentes sistemas de información.</t>
  </si>
  <si>
    <t>2. Diariamente, el profesional del grupo de financiera designado por el Subdirector Administrativo y Financiero confronta la información cargada en los aplicativos SEVEN y BogDATA con la documentación de CDP´s y CRP´s (solicitudes, CDP´s y CRP´s del sistema BogDATA, documentación contractual) con el propósito de identificar posibles errores. Dando cumplimiento a lo establecido en el PCD-GF-002 Tramites presupuestales (procedimiento para la gestión de disponibilidades y tramites presupuestales)
Como evidencia se cuenta con un archivo en Excel (el cual es diligenciado en el drive) donde se registra la trazabilidad de los resultados de las revisiones de cada día.</t>
  </si>
  <si>
    <t>Profesional del grupo de financiera designado por el Subdirector Administrativo y Financiero</t>
  </si>
  <si>
    <t xml:space="preserve">(# de documentos (CDP´s y CRP´s) revisados en el trimestre / # de documentos (CDP´s y CRP´s) tramitados de forma manual en el trimestre) * 100 </t>
  </si>
  <si>
    <t>Para el 1er trimestre la dependencia de presupuesto tramitó 6.289 documentos (CDPS y CRPS), que corresponden a enero 2.241, febrero 1476 y marzo 2.572. discriminados los cuales fueron revisados en su totalidad y cuyos resultados se encuentran en las evidencias adjuntas.</t>
  </si>
  <si>
    <t>3. Mensualmente, el profesional del grupo de Financiera designado por el Subdirector Administrativo y Financiero, realiza conciliación entre los sistemas de información SEVEN y BOGDATA, con el fin de identificar diferencias presupuestales. Dando cumplimiento a lo establecido en el PCD-GF-002 Tramites presupuestales (procedimiento para la gestión de disponibilidades y tramites presupuestales)
Como evidencia se cuenta con un archivo en Excel donde se registran las conciliaciones realizadas y los resultados de estas.</t>
  </si>
  <si>
    <t>(# de conciliaciones elaboradas en el trimestre / # de conciliaciones programadas, en el trimestre) * 100</t>
  </si>
  <si>
    <t>Para el 1er trimestre la dependencia de presupuesto ha realizado los cierres mensuales de CRPS y CDPS con 6 conciliaciones (en enero 2, en febrero 2 y en marzo 2), cuyas diferencias han sido conciliadas y ajustadas oportunamente con el dependencia  correspondiente.</t>
  </si>
  <si>
    <t>Conciliar saldos de estados financieros con las áreas generadoras de información</t>
  </si>
  <si>
    <t>R-GF-004</t>
  </si>
  <si>
    <t>Reportes de información extemporáneos o inconsistentes por parte de las dependencias generadoras de información contable</t>
  </si>
  <si>
    <t xml:space="preserve">Posibilidad de presentación de Estados Financieros de la entidad no razonables y/o inoportunos debido al registro incorrecto o ausencia de registro de los hechos económicos, transacciones y operaciones en los estados financieros, generando así información errada frente a los hechos reales de la entidad. </t>
  </si>
  <si>
    <t>Contador(a) de la SDIS</t>
  </si>
  <si>
    <t>(# de conciliaciones elaboradas en el trimestre / # de conciliaciones programadas para el trimestre) * 100</t>
  </si>
  <si>
    <t>Para el 1er trimestre la dependencia  de contabilidad ha programado la elaboración de 51 conciliaciones (en dic 18, en enero 17 y en febrero 16) de las cuales se lograron efectuar todas quedando en el 100% de las conciliaciones durante el trimestre.</t>
  </si>
  <si>
    <t xml:space="preserve">Validar la legalidad de los soportes de la ejecución de las cajas menores y adelantar el trámite necesario para el reembolso o legalización definitiva de caja menor
</t>
  </si>
  <si>
    <t>R-GF-005</t>
  </si>
  <si>
    <t>Gastos de caja menor con soportes que no cumplen los requisitos legales  para su reconocimiento contable</t>
  </si>
  <si>
    <t>Posibilidad de que los dineros destinados para el manejo de la caja menor sean ejecutados con base en soportes sin el cumplimiento de los requisitos legales , lo cual puede conllevar al mal uso de estos recursos en la Entidad.</t>
  </si>
  <si>
    <t>Profesional del grupo de Contabilidad designado por el Subdirector Administrativo y Financiero</t>
  </si>
  <si>
    <t>(# correos de validación remitidos por el área de contabilidad / # total de reembolsos solicitados en la vigencia)*100</t>
  </si>
  <si>
    <t>Para el 1er trimestre, la dependencia de contabilidad verificó la correcta afectación del concepto de gasto frente a los soportes de legalización de las cajas menores entregadas por el ordenador del gasto.
Es importante resaltar que, debido al cambio de vigencia, durante el mes de enero no se contaba con la resolución de cajas menores; por tal motivo, no había recursos por legalizar.
Como evidencia se entregan 25 correos electrónicos emitidos con la validación de las respectivas cajas para la continuación de tramite de los reembolsos y en el  trimestre solicitaron 29 reembolsos. 
Los 4 reembolsos faltantes corresponden a las cajas menores de Kennedy, Chapinero, Juventud y Adultez. Estas dependencias informaron, mediante memorando, que no realizarían reembolso debido a que no ejecutaron recursos en el periodo, dejándolos disponibles para el mes siguiente.</t>
  </si>
  <si>
    <t>Definir los lineamientos y atiende las necesidades de intervención de infraestructura a través de las modalidades de  construcción, modificación, ampliación, reforzamiento estructural, restitución, optimización o mantenimiento de los equipamientos o predios administrados por la Secretaría Distrital de Integración Social, con el fin de contribuir a la óptima prestación de los servicios sociales.</t>
  </si>
  <si>
    <t>Realizar la priorización y programación de las intervenciones de mantenimiento, que requieran los equipamientos administrados por la SDIS.</t>
  </si>
  <si>
    <t>R-GIF-002</t>
  </si>
  <si>
    <t>Recursos insuficientes para la realización de mantenimiento preventivos y correctivos a los equipamientos administrados por la SDIS.</t>
  </si>
  <si>
    <t>Posibilidad de afectación económica y reputacional por el incumplimiento de los estándares de infraestructura, debido a baja asignación de recursos para la intervención en modalidad de mantenimiento preventivo y correctivo de los equipamientos administrados por la SDIS.</t>
  </si>
  <si>
    <t>Trimestralmente el(la) líder del equipo de optimización y mantenimiento de infraestructura de la Subdirección de Plantas Físicas prioriza las intervenciones de mantenimiento en las unidades operativas administradas por la SDIS, basándose en las necesidades identificadas por las áreas misionales o técnicas de la entidad y en función de los recursos asignados para cada vigencia, mediante un plan de priorización para organizar dichas intervenciones, con el fin de garantizar la continuidad y calidad en la prestación del servicio, de acuerdo al procedimiento Optimización y mantenimiento de infraestructura PCD-GIF-002.
Como evidencia se tiene el plan de priorización de intervenciones actualizado periódicamente y con su respectico seguimiento.</t>
  </si>
  <si>
    <t>Líder del equipo de optimización y mantenimiento de Infraestructura de la Subdirección de Plantas Físicas</t>
  </si>
  <si>
    <t xml:space="preserve">Plan de priorización de intervenciones actualizado y con seguimiento 
Nota: para cada trimestre se entrega el plan actualizado y la programación para cada trimestre es del 25%
</t>
  </si>
  <si>
    <t xml:space="preserve">Se elaboró y se avanza en la implementación del "PLAN DE PRIORIZACIÓN DE INTERVENCIONES EN MANTENIMIENTO, ADECUACIONES Y/O CONSTRUCCIONES VIGENCIA 2025" para 25 equipamientos administrados por la SDIS que se encuentran priorizados con corte al 31 de marzo del 2026,  para realizar intervenciones en modalidad de intervención en mantenimiento preventivo y correctivo de infraestructura, asociados discriminados por categoría, tipo e impacto de intervención. 
Evidencia: "PLAN DE PRIORIZACIÓN DE INTERVENCIONES EN MANTENIMIENTO, ADECUACIONES Y/O CONSTRUCCIONES VIGENCIA 2025" 	Corte: 31 de marzo del 2026. </t>
  </si>
  <si>
    <t>Realizar seguimiento de la ejecución de contratos de obras y mantenimiento (obras nuevas, reforzamiento estructural, modificación o ampliación, intervenciones de mantenimiento a la infraestructura).</t>
  </si>
  <si>
    <t>R-GIF-003</t>
  </si>
  <si>
    <t>Ocurrencia de desastres naturales o provocados por acción humana, actos vandálicos o violentos, y/o actos terroristas de alto impacto en equipamientos administrados por la entidad. Así como, el deterioro de los equipamientos por uso y falta de mantenimiento.</t>
  </si>
  <si>
    <t>Posibilidad de afectación total o parcial de los equipamientos de la entidad por vetustez, factores naturales, ambientales o antrópicos, lo que podría repercutir negativamente en la continuidad operativa de los servicios.</t>
  </si>
  <si>
    <t>El(la) líder del equipo de optimización y mantenimiento de infraestructura de la Subdirección de Plantas Físicas mensualmente implementa el plan institucional de mantenimiento preventivo y correctivo para los equipamientos administrados, con el objetivo garantizar una infraestructura adecuada que asegure la operación continua de los servicios, en el marco del procedimiento Optimización y mantenimiento de infraestructura PCD-GIF-002.
Evidencia: Matriz de intervenciones de mantenimiento acumulada mes a mes.</t>
  </si>
  <si>
    <t>Matriz de intervenciones de mantenimiento actualizada
Nota: para cada trimestre se entrega la matriz actualizada y la programación para cada trimestre es del 25%</t>
  </si>
  <si>
    <t>Con corte al mes de marzo se realizaron 92 de un total de 375 intervenciones alcanzando un 24,53% en la ejecución del total programado para la vigencia 2026. Estas acciones, junto con la ejecución de los contratos para la optimización de las unidades que requieren intervenciones de mayor complejidad, aseguran el saneamiento básico de la infraestructura, y fortalecen la atención a la ciudadanía promoviendo entornos seguros y protectores que elevan la calidad en la prestación de los servicios.
Evidencia: LINEA BASE MANTENIMIENTOS MARZO 2026, brinda la información por intervenciones atendidas en cada Unidad Operativa, muestra las 92 intervenciones realizadas a corte de 31 de marzo y se refleja en la columna AF, allí el número de intervenciones realizadas por Unidad Operativa. La meta que tiene la SPF para el año 2026 es de 375 intervenciones.</t>
  </si>
  <si>
    <t>Promover el cuidado del ambiente, brindando las herramientas y el apoyo necesario para la planificación, implementación, seguimiento y reporte de la gestión ambiental institucional, aportando al mejoramiento continuo del desempeño ambiental de los servicios sociales de la Secretaria Distrital de Integración Social - SDIS, en cumplimiento de la normativa ambiental vigente.</t>
  </si>
  <si>
    <t>Realizar la verificación del cumplimiento de los lineamientos ambientales en cada unidad operativa bajo el plan de intervención ambiental.</t>
  </si>
  <si>
    <t>R-GA-001</t>
  </si>
  <si>
    <t>Falta de conocimiento e implementación de los lineamientos ambientales en la gestión y manejo de los residuos aprovechables.</t>
  </si>
  <si>
    <t>Posibilidad de que no se gestionen adecuadamente los residuos aprovechables generados en la entidad, por la no inclusión e implementación de cláusulas ambientales y por la inadecuada disposición de los mismos en los contenedores dispuestos para la separación en la fuente.</t>
  </si>
  <si>
    <t xml:space="preserve">1. Anualmente, los gestores ambientales y referentes ambientales técnicos, realizan seguimiento a la implementación del Plan de acción interno para el aprovechamiento eficiente de los residuos sólidos - PAIPAERS - PLA-GA-003 en las unidades operativas, mediante la metodología de intervención ambiental de la entidad documentada en el PLA-GA-002 del proceso de gestión ambiental, con el propósito de socializar los lineamientos ambientales, valorar la implementación del lineamiento.
Como evidencia se tiene el acta de intervención, informe de intervención, lista de asistencia de intervención, descritos en el Anexo 3 del PLA-GA-002 y base de programación de acuerdo al cronograma establecido. </t>
  </si>
  <si>
    <t>Gestores ambientales locales - Referentes ambientales técnicos.</t>
  </si>
  <si>
    <t>(Número de unidades operativas con seguimiento a la implementación del PAIPAERS bajo intervención ambiental / Número de unidades operativas de la entidad programadas por año) * 100</t>
  </si>
  <si>
    <t>100% de unidades operativas intervenidas de acuerdo con la programación por año</t>
  </si>
  <si>
    <t>Se remiten las 53 actas de intervención ambiental con sus respectivas listas de asistencia de las 53 intervenciones programadas para el primer trimestre 2026, donde se puede evidenciar el seguimiento al cumplimiento e implementación del PAIPAERS. Estas intervenciones se adelantaron de la siguiente manera: 53 unidades operativas visitadas en el mes de marzo. La cantidad   de unidades operativas de la entidad programadas para el 2026 son 850.</t>
  </si>
  <si>
    <t>09/04/2026: Se sugiere revisar y ajustar las cifras del reporte cualitativo dado que el indicador de la actividad de control tiene como denominador Número de unidades operativas de la entidad programadas por año. Lo anterior con el fin que el reporte cualitativo coincida con lo establecido  tanto en la actividad de control como con el indicador. 
10/04/2026. No se generan observaciones o recomendaciones respecto a los avances y evidencias presentados en el monitoreo al riesgo de gestión.</t>
  </si>
  <si>
    <t>2. Cada vez que se recibe una solicitud por parte de las diferentes dependencias de la entidad, el líder del programa de consumo sostenible, realiza la revisión de los estudios previos, anexo técnico y objeto contractual con el fin de definir y adelantar la inclusión de cláusulas ambientales en el manejo integral de los residuos aprovechables en los contratos que les aplique, dando cumplimiento a lo establecido en el Manual de Compras Verdes MNL-GA-001.
Como evidencia queda el memorando (formato FOR-GD-003) de respuesta con el aval de la inclusión de las clausulas ambientales.</t>
  </si>
  <si>
    <t>Líder del programa de consumo sostenible del PIGA.</t>
  </si>
  <si>
    <t>(Número de contratos con cláusulas ambientales incluidas / Número de contratos remitidos a la dependencia de gestión ambiental) * 100</t>
  </si>
  <si>
    <t>100% de contratos con cláusulas ambientales remitidos a la dependencia de gestión ambiental</t>
  </si>
  <si>
    <t>Se remiten los memorandos de inclusión de cláusulas ambientales del primer trimestre del año, donde se informa por mes las cláusulas incluidas en los 25 procesos precontractuales, de conformidad con las 25  solicitudes realizadas al equipo de gestión ambiental. Es importante resaltar que las cláusulas ambientales incluidas para los soportes de este riesgo, aplican para el manejo integral de los residuos aprovechables en los diferentes procesos precontractuales.</t>
  </si>
  <si>
    <t>09/04/2026. No se generan observaciones o recomendaciones respecto a los avances y evidencias presentados en el monitoreo al riesgo de gestión.</t>
  </si>
  <si>
    <t>No se remiten al equipo de gestión ambiental las solicitudes de inclusión de cláusulas ambientales.</t>
  </si>
  <si>
    <t>3. Trimestralmente el líder del programa de consumo sostenible informa a las dependencias de la entidad a través de un mecanismo de comunicación o socialización, las directrices para la inclusión e implementación de cláusulas ambientales relacionadas con la potencialización del uso de materiales aprovechables, dando cumplimiento a lo establecido en el Manual de Compras Verdes MNL-GA 001.
Como evidencia se cuenta con el registro de las comunicaciones envidadas (memorandos en formato FOR-GD-003, piezas comunicativas, actas de mesas ambientales FOR-GD-002), entre otros.</t>
  </si>
  <si>
    <t>3. Trimestralmente el líder del programa de consumo sostenible informará a las dependencias de la entidad a través de un mecanismo de comunicación o socialización, las directrices para la inclusión e implementación de cláusulas ambientales relacionadas con la potencialización del uso de materiales aprovechables, dando cumplimiento a lo establecido en el Manual de Compras Verdes MNL-GA 001.
Como evidencia se cuenta con el registro de las comunicaciones envidadas (memorandos en formato FOR-GD-003, piezas comunicativas, actas de mesas ambientales FOR-GD-002), entre otros.</t>
  </si>
  <si>
    <t>(Número de comunicaciones enviadas / número de comunicaciones programadas) * 100</t>
  </si>
  <si>
    <t>100% de comunicaciones enviadas</t>
  </si>
  <si>
    <t>09/04/2026: Se sugiere revisar y ajustar las evidencias aportadas, toda vez que, los dos memorandos con radicado internos I2026009704 y I2026009709 son de la misma fecha están dirigidos a los mismos destinatarios y el asunto y el contenido son el mismo.
10/04/2026. No se generan observaciones o recomendaciones respecto a los avances y evidencias presentados en el monitoreo al riesgo de gestión.</t>
  </si>
  <si>
    <t>R-GA-002</t>
  </si>
  <si>
    <t>Falta de conocimiento de los lineamientos ambientales en la gestión y manejo de los residuos peligrosos, hospitalarios, especiales (colchones, llantas y/o escombros).</t>
  </si>
  <si>
    <t>Posibilidad de que se lleve a cabo una inadecuada disposición de los residuos peligrosos, hospitalarios, especiales (colchones, llantas y/o escombros) por la no implementación de los lineamientos ambientales institucionales.</t>
  </si>
  <si>
    <t xml:space="preserve">1. Anualmente, los gestores ambientales y referentes ambientales técnicos, realizan seguimiento a la implementación del Plan de gestión integral de residuos peligrosos - PGIRP - PLA-GA-004, Formato Modelo Plan de gestión integral de residuos hospitalarios y similares - PGIRH - FOR-GA-025, y a la generación y manejo de residuos especiales en las unidades operativas,  mediante la metodología de intervención ambiental de la entidad documentada en el PLA-GA-002 del proceso de gestión ambiental, con el propósito de socializar los lineamientos ambientales, valorar la implementación del lineamiento.
Como evidencia se tiene el acta de intervención, informe de intervención, lista de asistencia de intervención, descritos en el Anexo 3 del PLA-GA-002 y base de programación de acuerdo al cronograma establecido. </t>
  </si>
  <si>
    <t>(Número de unidades operativas con seguimiento a la implementación del PGIRP, PGIRH y residuos especiales bajo intervención ambiental / Número de unidades operativas de la entidad programadas por año) * 100</t>
  </si>
  <si>
    <t>Se remite las 53 actas de intervención ambiental con sus respectivas listas de asistencia de las 53 intervenciones programadas para el primer trimestre 2026, donde se puede evidenciar el seguimiento al cumplimiento e implementación del Plan de gestión integral de residuos peligrosos -PGIRP, Plan de gestión integral de residuos hospitalarios y similares -PGIRH, la generación y manejo de residuos especiales. Estas intervenciones se adelantaron de la siguiente manera: 53 unidades operativas visitadas en el mes de marzo.  La cantidad   de unidades operativas de la entidad programadas para el 2026 son 850.</t>
  </si>
  <si>
    <t xml:space="preserve">2. Cada que se recibe una solicitud por parte de las diferentes dependencias de la entidad, el líder del programa de consumo sostenible, realiza la revisión de los estudios previos, anexo técnico y objeto contractual con el fin de definir y adelantar la inclusión de cláusulas ambientales en el manejo integral de los residuos hospitalarios, peligrosos y especiales a los contratos que les aplique, dando cumplimiento a lo establecido en el Manual de Compras Verdes MNL-GA-001.
Como evidencia queda el memorando (formato FOR-GD-003) de respuesta con el aval de la inclusión de las clausulas ambientales. </t>
  </si>
  <si>
    <t>(Número de contratos con cláusulas ambientales / Número de contratos remitidos a la dependencia de gestión ambiental que aplique) * 100</t>
  </si>
  <si>
    <t>100% de contratos con cláusulas ambientales, remitidos a la dependencia de gestión ambiental que aplique</t>
  </si>
  <si>
    <t>Se remiten los memorandos de inclusión de cláusulas ambientales del primer trimestre del año, donde se informa por mes las cláusulas incluidas a los 27 procesos precontractuales, de conformidad con las 27 solicitudes realizadas al equipo de gestión ambiental. Es importante resaltar que las cláusulas ambientales incluidas para los soportes de este riesgo, aplican para el manejo integral de los residuos hospitalarios, peligrosos y especiales en los diferentes procesos precontractuales.
Es importante resaltar que a la fecha de corte se dio respuesta al 100% de solicitudes de inclusión de cláusulas ambientales.</t>
  </si>
  <si>
    <t>Falta de seguimiento a la implementación de los lineamientos ambientales, que afecta el cumplimiento de las metas del Plan Institucional de Gestión Ambiental - PIGA de la entidad.</t>
  </si>
  <si>
    <t>3. Semestralmente el líder del programa de Gestión Integral Residuos de la dependencia de gestión ambiental realiza seguimiento a la implementación del instructivo Residuos de Construcción y Demolición - INS-GA-005 y del instructivo Manejo y Disposición de Colchones y Colchonetas - INS-GA-006, con el propósito de valorar la implementación y gestión integral de estos residuos al interior de la entidad. En caso de que no se realice el seguimiento, se adelantará la verificación del cumplimento bajo la herramienta Storm User y aplicativo web de la Secretaría Distrital de Ambiente.
Como evidencia se tiene dos matrices en Excel consolidando la información de implementación.</t>
  </si>
  <si>
    <t>Líder del programa de Gestión Integral Residuos del PIGA.</t>
  </si>
  <si>
    <t>Seguimientos realizados a la implementación de los Instructivos de RCD, colchones y colchonetas</t>
  </si>
  <si>
    <t>Dos (2) seguimientos realizados</t>
  </si>
  <si>
    <t>La matriz del primer seguimiento de la implementación a la gestión, manejo y disposición de colchones y colchonetas y al Instructivos de RCD, se tiene establecida para el segundo trimestre del año 2026.</t>
  </si>
  <si>
    <t>09/04/2026. No se generan observaciones o recomendaciones respecto a los avances y evidencias presentados en el monitoreo al riesgo de gestión.
Se recomienda adelantar las acciones pertinentes para asegurar el cumplimiento de la actividad de control y la meta propuesta.</t>
  </si>
  <si>
    <t>R-GA-003</t>
  </si>
  <si>
    <t>La falta de conocimiento e implementación de los lineamientos ambientales en la gestión y manejo de emisiones atmosféricas y ruido.</t>
  </si>
  <si>
    <t>Posibilidad de que se generen emisiones atmosféricas, ruido y vertimientos contaminantes que superen los límites permisibles por norma, por la falta de mantenimiento preventivo o correctivo a fuentes de generación fijas y móviles y por la no implementación de los lineamientos ambientales institucionales.</t>
  </si>
  <si>
    <t>1. Cada vez que se recibe una solicitud por parte de las diferentes dependencias de la entidad, el líder del programa de consumo sostenible, realiza la revisión de los estudios previos, anexo técnico y objeto contractual con el fin de definir y adelantar la inclusión de cláusulas ambientales en control y manejo integral a la generación de emisiones atmosféricas, ruido y vertimientos en los contratos que les aplique, dando cumplimiento a lo establecido en el Manual de Compras Verdes MNL-GA-001.  
Como evidencia queda el memorando  (formato FOR-GD-003)  de respuesta con el aval de la inclusión de las clausulas ambientales.</t>
  </si>
  <si>
    <t>Bajo</t>
  </si>
  <si>
    <t>Se remiten los memorandos de inclusión de cláusulas ambientales del primer trimestre del año, donde se informa por mes las cláusulas incluidas en 14 procesos precontractuales, de conformidad con las 14 solicitudes realizadas al equipo de gestión ambiental. Es importante resaltar que la cláusula ambiental incluida para los soportes de este riesgo, aplica para el control y manejo integral a la generación de emisiones atmosféricas, ruido y vertimientos en los diferentes procesos precontractuales.
Es importante resaltar que a la fecha de corte se dio respuesta al 100% de solicitudes de inclusión de cláusulas ambientales.</t>
  </si>
  <si>
    <t>2. Semestralmente el líder del programa de Gestión Integral de Residuos de la dependencia de gestión ambiental realiza un seguimiento a los procesos de mantenimiento preventivo para los equipos y elementos fijos que generan emisiones atmosféricas, con el propósito de verificar el cumplimiento de los lineamientos ambientales en el tema, descritos en la Matriz de Aspectos e Impactos ambientales por Servicio - FOR-GA-40. En caso de que no se realice el seguimiento se adelantará la verificación del cumplimento bajo la respuesta anual de auditoría a la Secretaría Distrital de Ambiente.
Como evidencia está la matriz en Excel consolidando la información de los equipos y elementos de la entidad incluyendo el seguimiento de los procesos de mantenimiento.</t>
  </si>
  <si>
    <t>2. Semestralmente el líder del programa de Gestión Integral de Residuos del dependencia de gestión ambiental realiza un seguimiento a los procesos de mantenimiento preventivo para los equipos y elementos fijos que generan emisiones atmosféricas, con el propósito de verificar el cumplimiento de los lineamientos ambientales en el tema, descritos en la Matriz de Aspectos e Impactos ambientales por Servicio - FOR-GA-40. En caso de que no se realice el seguimiento se adelantará la verificación del cumplimento bajo la respuesta anual de auditoría a la Secretaría Distrital de Ambiente.
Como evidencia está la matriz en Excel consolidando la información de los equipos y elementos de la entidad incluyendo el seguimiento de los procesos de mantenimiento.</t>
  </si>
  <si>
    <t>Líder del programa de gestión integral de residuos del PIGA.</t>
  </si>
  <si>
    <t>Seguimientos realizados a los procesos de mantenimiento preventivo o correctivo para los equipos y elementos fijos que generan emisiones atmosféricas.</t>
  </si>
  <si>
    <t>La matriz del primer seguimiento a los procesos de mantenimiento preventivo para los equipos y elementos fijos que generan emisiones atmosféricas, se tiene establecida para el segundo trimestre del año 2026.</t>
  </si>
  <si>
    <t>09/04/2026. No se generan observaciones respecto al monitoreo al riesgo de gestión.
Se recomienda adelantar las acciones pertinentes para asegurar el cumplimiento de la actividad de control y la meta propuesta.</t>
  </si>
  <si>
    <t xml:space="preserve">3. Anualmente, los gestores ambientales y referentes ambientales técnicos, realizan seguimiento a la implementación del Plan de Gestión Integral de aceite vegetal usado (AVU) y grasas, mediante la metodología de intervención ambiental de la entidad documentada en el PLA-GA-002 del proceso de gestión ambiental, con el propósito de socializar los lineamientos ambientales, valorar la implementación de los lineamientos.
Como evidencia se tiene el acta de intervención, informe de intervención, lista de asistencia de intervención , descritos en el Anexo 3 del PLA-GA-002 y base de programación de acuerdo al cronograma establecido. </t>
  </si>
  <si>
    <t>(Número de unidades operativas con seguimiento a la implementación del Plan de Gestión Integral de aceite vegetal usado (AVU) y grasas y el Instructivo para Mejorar los Vertimientos bajo intervención ambiental / Número de unidades operativas de la entidad programadas por año) * 100</t>
  </si>
  <si>
    <t>Se remite las 53 actas de intervención ambiental con sus respectivas listas de asistencia de las 53 intervenciones programadas para el primer trimestre 2026, donde se puede evidenciar el seguimiento al cumplimiento e implementación del Plan de Gestión Integral de aceite vegetal usado (AVU) y grasas y el Instructivo para Mejorar los Vertimientos. Estas intervenciones se adelantaron de la siguiente manera: 53 unidades operativas visitadas en el mes de marzo.  La cantidad   de unidades operativas de la entidad programadas para el 2026 son 850.</t>
  </si>
  <si>
    <t>R-GA-004</t>
  </si>
  <si>
    <t>Falta de conocimiento  y apropiación de los lineamientos ambientales en la gestión, manejo y uso de Publicidad Exterior Visual.</t>
  </si>
  <si>
    <t>Posibilidad de que se realice el diseño, uso y/o ubicación inadecuado de la Publicidad Exterior Visual (PEV) por la no implementación de los lineamientos ambientales institucionales.</t>
  </si>
  <si>
    <t xml:space="preserve">1. Cada vez que se recibe una solicitud por parte de las diferentes dependencias de la entidad, el líder del programa de consumo sostenible, realiza la revisión de los estudios previos, anexo técnico y objeto contractual con el fin de definir y adelantar la inclusión de cláusulas ambientales en el manejo y control de la Publicidad Exterior Visual (PEV) en los contratos que les aplique, dando cumplimiento a lo establecido en el Manual de Compras Verdes MNL-GA-001.
Como evidencia queda el memorando  de respuesta con el aval de la inclusión de las clausulas ambientales. </t>
  </si>
  <si>
    <t>(Número de contratos con cláusulas ambientales incluidas / Número de contratos remitidos a la dependencia de gestión ambiental que aplique) * 100</t>
  </si>
  <si>
    <t>Se remiten los memorandos de inclusión de cláusulas ambientales del primer trimestre del año, donde se informa por mes las cláusulas incluidas en 6 procesos precontractuales, de conformidad con las 6 solicitudes realizadas al equipo de gestión ambiental. Es importante resaltar que la cláusula ambiental incluida para los soportes de este riesgo, aplica para el control y manejo integral a la gestión de publicidad exterior visual.
Es importante resaltar que a la fecha de corte se dio respuesta al 100% de solicitudes de inclusión de cláusulas ambientales.</t>
  </si>
  <si>
    <t>2. Semestralmente el líder del programa de Gestión del Cambio Climático de la dependencia de gestión ambiental realiza un seguimiento a la implementación, control y manejo de Publicidad Exterior Visual (PEV) de la SDIS, en cumplimiento al Instructivo Disposiciones Técnicas para Elementos de Publicidad Exterior Visual PEV - INS-GA-008, con el propósito de verificar el cumplimiento de los lineamientos ambientales en el tema. En caso de que no se realice el seguimiento se adelantará la verificación del cumplimento bajo la respuesta anual de auditoría a la Secretaría Distrital de Ambiente.
Como evidencia se tiene una matriz en Excel consolidando la información del diagnóstico y necesidades de cada elemento PEV de la entidad.</t>
  </si>
  <si>
    <t>Líder del programa de practicas sostenibles del PIGA.</t>
  </si>
  <si>
    <t>Seguimientos realizados a la implementación, control y manejo de PEV de la SDIS.</t>
  </si>
  <si>
    <t>La matriz del primer seguimiento a la implementación, control y manejo de la Publicidad Exterior Visual (PEV) de la SDIS, se tiene establecida para el segundo trimestre del año 2026.</t>
  </si>
  <si>
    <t>R-GA-005</t>
  </si>
  <si>
    <t xml:space="preserve">Falta de conocimiento y apropiación en la gestión, manejo y uso del agua y la energía, afectan el cumplimiento normativo de la entidad. </t>
  </si>
  <si>
    <t>Posibilidad de que se desperdicie o se haga mal uso del agua y la energía por la no implementación de los lineamientos ambientales institucionales.</t>
  </si>
  <si>
    <t xml:space="preserve">1. Anualmente, los gestores ambientales y referentes ambientales técnicos, realizan seguimiento a la implementación a los programas y metodologías de agua y energía de la entidad, tales como el Procedimiento Ahorro y Uso del Agua y la Energía PCD- GA-002,  el Instructivo Identificación de Fugas Ocultas en las Unidades Operativas - INS-GA-010 y los Programas de Uso Eficiente de Agua y Energía descritos en el Plan Institucional de Gestión Ambiental  PIGA (2024-2028) - PLA-GA-001 mediante el proceso de intervención ambiental de la entidad documentada en el PLA-GA-002 del proceso de gestión ambiental, con el propósito de socializar los lineamientos ambientales y adicionalmente valorar la implementación de los mismos.
Como evidencia se tiene el acta de intervención, informe de intervención, lista de asistencia de intervención , descritos en el Anexo 3 del PLA-GA-002 y  base de programación de acuerdo al cronograma establecido. </t>
  </si>
  <si>
    <t>(Número de unidades operativas con seguimiento a la implementación de las políticas, programas y metodologías de agua y energía bajo intervención ambiental / Número de unidades operativas de la entidad programadas por año) * 100</t>
  </si>
  <si>
    <t>Se remite las 53 actas de intervención ambiental con sus respectivas listas de asistencia de las 53 intervenciones programadas para el primer trimestre 2026, donde se puede evidenciar el seguimiento al cumplimiento e implementación de los lineamientos ambientales establecidos para los programas de uso eficiente del agua y uso eficiente de la energía. Estas intervenciones se adelantaron de la siguiente manera: 53 unidades operativas visitadas en el mes de marzo. La cantidad   de unidades operativas de la entidad programadas para el 2026 son 850.</t>
  </si>
  <si>
    <t>2. Cada vez que se recibe una solicitud por parte de las diferentes dependencias de la entidad, el líder del programa de consumo sostenible, realiza la revisión de los estudios previos, anexo técnico y objeto contractual con el fin de definir y adelantar la inclusión de cláusulas ambientales tendientes al uso eficiente y óptimo del agua y la energía a los contratos que les aplique , dando cumplimiento a lo establecido en el Manual de Compras Verdes MNL-GA-001.
Como evidencia queda el memorando (formato FOR-GD-003)   de respuesta con el aval de la inclusión de las clausulas ambientales.</t>
  </si>
  <si>
    <t>100% de contratos con cláusulas ambientales remitidos a la dependencia de gestión ambiental que aplique</t>
  </si>
  <si>
    <t>Se remiten los memorandos de inclusión de cláusulas ambientales del primer trimestre del año, donde se informa por mes las cláusulas incluidas a los 12 procesos precontractuales, de conformidad con las 12 solicitudes realizadas al equipo de gestión ambiental. Es importante resaltar que las cláusulas ambientales incluidas para los soportes de este riesgo, aplican para el uso eficiente y óptimo del agua y la energía en los diferentes procesos precontractuales.</t>
  </si>
  <si>
    <t>Realizar seguimiento y autocontrol al desempeño del proceso (Políticas de gestión y desempeño, planes, procedimientos, documentos asociados, indicadores y riesgos.</t>
  </si>
  <si>
    <t>R-GA-006</t>
  </si>
  <si>
    <t>Posibilidad de que no se implementen los programas del Plan Institucional de Gestión Ambiental de la entidad por el no cumplimiento de las metas del plan de acción anual del PIGA.</t>
  </si>
  <si>
    <t>1. Semestralmente el(la) gestor(a) ambiental de la entidad (Director(a) de Gestión Corporativa verifica la consolidación, el análisis y el reporte de los resultados de la implementación del Plan Institucional de Gestión Ambiental PIGA de la SDIS, estos resultados se comunican ante el comité institucional de gestión y desempeño como insumo para la toma de decisiones ambientales de la SDIS y con el fin de hacer seguimiento al cumplimiento de los lineamientos ambientales, dando cumplimiento a lo establecido en la Resolución 1578 de 2024 de la Secretaría Distrital de Integración Social. En caso que se identifiquen retrasos en la ejecución de actividades, se generan mediante correo electrónico las alertas a los respectivos responsables o los ajustes requeridos. 
Como evidencia se tiene el acta del comité institucional de gestión y desempeño.</t>
  </si>
  <si>
    <t>Director(a) de Gestión Corporativa - Líder de programa del PIGA.</t>
  </si>
  <si>
    <t>Seguimientos realizados al cumplimiento de los lineamientos ambientales mediante el Comité de Gestión y Desempeño</t>
  </si>
  <si>
    <t>La primera acta con la consolidación, el análisis y el reporte de los resultados de la implementación del Plan Institucional de Gestión Ambiental PIGA de la SDIS del comité Institucional de Gestión y Desempeño, se tiene establecida para el segundo trimestre del año 2026.</t>
  </si>
  <si>
    <t>2.  Anualmente el equipo de Gestión Ambiental, realiza inducción sobre el Plan Institucional de Gestión Ambiental a los encargados ambientales de las subdirecciones locales, técnicas y a los responsables ambientales de las unidades operativas propias de las subdirecciones locales y los referentes técnicos, dando cumplimiento a los lineamientos ambientales establecidos en el Plan Institucional de Gestión Ambiental PLA-GA-001.
Como evidencia se tiene las ayudas de memoria - FOR-GA-040 y resultados de las evaluaciones realizadas al talento humano encargado de ejecutar las actividades PIGA, mediante formularios forms diseñados para tal fin.</t>
  </si>
  <si>
    <t>Equipo de Gestión Ambiental de Nivel Central</t>
  </si>
  <si>
    <t>(Número de inducciones PIGA realizadas / Número de inducciones PIGA programadas) * 100</t>
  </si>
  <si>
    <t>23 inducciones PIGA realizadas</t>
  </si>
  <si>
    <t>Se remiten 16 ayudas de memoria de inducciones PIGA, con sus respectivas evaluaciones, realizadas en el primer trimestre 2026, donde se evidencia la socialización de los lineamientos ambientales a referentes y responsables ambientales de las subdirecciones locales.</t>
  </si>
  <si>
    <t>Liderar, gestionar y administrar la producción documental de la entidad, mediante la definición de herramientas para la planificación, implementación, seguimiento y control, con el fin de conservar la memoria institucional facilitando la consulta, recuperación y trámite conforme a lo ordenado por la normativa nacional y distrital vigente en materia de gestión documental y archivos.</t>
  </si>
  <si>
    <t>Generar y actualizar los instrumentos archivísticos y demás directrices de gestión documental, en cumplimiento de la función archivística de la Entidad.</t>
  </si>
  <si>
    <t>R-GD-001</t>
  </si>
  <si>
    <t>La apropiación de los lineamientos para que sean aplicados de manera correcta por los diferentes referentes documentales en pro de la política de gestión documental no es la esperada.</t>
  </si>
  <si>
    <t>Posibilidad de afectar negativamente la imagen de la entidad dada la pérdida y fuga de la información institucional registrada en los archivos de la misma por falta de aplicación de los lineamientos de gestión documental, debido a su desconocimiento.</t>
  </si>
  <si>
    <t>El profesional designado por el líder del Proceso Gestión Documental socializa trimestralmente los lineamientos archivísticos y temas estratégicos del Proceso Gestión documental y la actualización de los documentos asociados al proceso cuando se presenten cambios en la normativas emitidas por el Archivo General de la Nación y el Archivo de Bogotá, mediante una mesa operativa virtual y/o presencial, con el propósito de fortalecer la apropiación de las normas vigentes relacionadas con la organización documental y la documentación en general, lo anterior en cumplimiento a la resolución "Por la cual se reglamenta el Sistema de Gestión en la Secretaría Distrital de Integración Social y se dictan otras disposiciones”. 
En caso de no realizarse la mesa operativa, se enviará mediante un correo electrónico la socialización anexando los documentos y lineamientos necesarios o el enlace para acceder a estos.
Como evidencia se cuenta con el acta y/o ayuda de memoria, junto con la planilla de asistencia o el correo electrónico con el documento anexo.</t>
  </si>
  <si>
    <t xml:space="preserve">
Profesional a cargo de las actividades del archivo central.
Subdirector(a) Administrativa y Financiera.</t>
  </si>
  <si>
    <t>(Actas de socialización realizadas en las mesas técnicas / 4 mesas operativas programadas) * 100
Meta: 4 socializaciones realizadas en el año</t>
  </si>
  <si>
    <t>En el primer trimestre durante el mes de marzo se realizó mesa operativa N° 3 del 2026, en la cual se socializó contexto general de la normatividad archivística vigente, paralelo de como la Entidad está dando cumplimiento a dichas normas. Se adjunta acta del 25 de marzo.</t>
  </si>
  <si>
    <t xml:space="preserve">Los cambios en la normativas generan confusión en aplicación de los procedimientos, lineamientos e instructivos actualizados. </t>
  </si>
  <si>
    <t>El profesional a cargo de las actividades en el archivo central socializa anualmente el instrumento para el registro de la trazabilidad del control de acceso al mismo a todo el equipo de servidores públicos del archivo central con el objetivo de afianzar su conocimiento sobre el mismo y su implementación, lo anterior de acuerdo a lo establecido en el procedimiento Consultas, prestamos devoluciones documentales en archivos de gestión y archivo Central (PCD-GD-006). 
Como evidencia de la actividad se cuenta con el registro de asistencia a la socialización.</t>
  </si>
  <si>
    <t>Profesional a cargo de las actividades del archivo central.
Subdirector(a) Administrativa y Financiera.</t>
  </si>
  <si>
    <t>Una (1) socialización al año</t>
  </si>
  <si>
    <t xml:space="preserve">El instrumento de control de acceso de personal de la SDIS a las instalaciones del  Archivo Central es desconocido por los funcionarios. </t>
  </si>
  <si>
    <t>El profesional a cargo de las actividades en el archivo central realiza trimestralmente un cruce de los registros de acceso, contra las solicitudes de ingreso al archivo central, el cual, tiene como propósito la verificación del control de ingreso al archivo, en cumplimiento de las directrices establecidas por el Subsistema Interno de Gestión Documental y Archivo y de acuerdo a lo establecido en el procedimiento Consultas, prestamos devoluciones documentales en archivos de gestión y archivo Central (PCD-GD-006). 
En caso de encontrar anomalías en el cruce de la información, el(la) gestor(a) del proceso de gestión documental sensibiliza al profesional a cargo de las actividades en el archivo central sobre la importancia de mantener los controles de acceso de personal al archivo central.
Como evidencia de la actividad de control, se envía el instrumento de control de ingreso al archivo central debidamente diligenciado y en caso de identificarse desviaciones, se remiten los soportes de sensibilización al responsable de la administración del archivo central.</t>
  </si>
  <si>
    <t>(Número de cruces realizados al instrumento de control de ingreso al archivo central / 4 cruces programados) * 100</t>
  </si>
  <si>
    <t xml:space="preserve">Durante el mes de marzo de 2026, se realizó trámite de autorización de ingreso al Archivo Central, a funcionarios de la Subdirección de Contratación. Se adjunta correo de solicitud de ingreso con su autorización y el formato (FOR-GD-038) debidamente diligenciado. </t>
  </si>
  <si>
    <t>Gestionar, coordinar y administrar los bienes muebles y equipos por medio de herramientas que permitan el control de inventarios, así como facilitar los servicios de apoyo necesarios para la atención logística institucional por medio de la supervisión de contratos, con el fin de contribuir al normal funcionamiento de la Entidad.</t>
  </si>
  <si>
    <t>Gestionar los procesos de selección para la adquisición de servicios de apoyo a la operación y prestación de servicios internos requeridos por la entidad</t>
  </si>
  <si>
    <t>R-GL-002</t>
  </si>
  <si>
    <t>1. Falta de seguimiento a la adecuada administración de los bienes y prestación de servicios de apoyo en unidades operativas de la entidad.</t>
  </si>
  <si>
    <t>Posibilidad de pérdida reputacional en la imagen institucional de la Secretaría Distrital de Integración Social por fallas en la aplicación de los procedimientos, desconocimiento y/o desviación en la ejecución de las actividades asociadas con la gestión de los servicios de apoyo logístico, debido a falta de herramientas de seguimiento e información generada en la ejecución de los servicios de apoyo.</t>
  </si>
  <si>
    <t>1. Mensualmente, el equipo de apoyo logístico asignado por el (la) Subdirector(a) Administrativo(a) y Financiero(a) es el responsable de planificar y gestionar visitas en sitio a las diferentes unidades operativas de la Entidad, con el fin de verificar la adecuada administración de los bienes y prestación de los servicios de apoyo, 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t>
  </si>
  <si>
    <t>El equipo de apoyo logístico asignado(a) por el Subdirector(a) Administrativo(a) y Financiero(a)</t>
  </si>
  <si>
    <t>(Número de visitas de verificación realizadas / Número de visitas de verificación programadas en el periodo)*100
Nota: para cada trimestre se tienen programadas 30 visitas</t>
  </si>
  <si>
    <t>En el primer trimestre de la vigencia 2026, el equipo de apoyo logístico realizó un total de 23 visitas a las unidades operativas de la entidad, en donde se verificó la adecuada administración de los bienes y prestación de los servicios de apoyo, así:
Enero:  5 Visitas
Febrero:  10 Visitas
Marzo:  8 Visitas
Cabe precisar que durante el mes de enero varios servicios de la entidad se encontraban en receso, lo que implicó el cierre temporal de las Unidades Operativas y limitó la ejecución de actividades en territorio. No obstante, en el proceso se adelantó acciones internas orientadas a la conformación del equipo de apoyo logístico y los planes de trabajo para la vigencia 2026, incluyendo las visitas a las unidades operativas en la vigencia durante la vigencia.
Sin embargo,  desde el equipo de Gestión Logística se efectuarán las respectivas recomendaciones y orientaciones al equipo de mantenimiento para tomar las acciones de seguimiento pertinente.
Como evidencia,  se anexa base de datos con la relación de las unidades operativas visitadas con la respectiva información obtenida.</t>
  </si>
  <si>
    <t>10/04/2026. No se generan observaciones o recomendaciones respecto a los avances y evidencias presentados en el monitoreo al riesgo de gestión.</t>
  </si>
  <si>
    <t>2. Baja sistematización y herramientas que permitan administrar la información generada como producto de la ejecución de los servicios de apoyo.</t>
  </si>
  <si>
    <t>2. Mensualmente, el equipo de inventarios asignado por el Subdirector(a) Administrativo(a) y Financiero(a) es el responsable de planificar y gestionar las pruebas representativas de los bienes, muebles y equipos que se encuentran bajo la custodia y responsabilidad de los funcionarios  y contratistas en las unidades operativas de la Secretaria Distrital de Integración Social, de acuerdo a lo establecido en el Procedimiento Toma física de inventario  (PCD-GL-001); Con el  objetivo de administrar y controlar los bienes de inventarios de toda la Entidad. En cumplimiento a lo establecido en los procedimientos Toma física de inventarios PCD-GL-001 y Traslado de bienes PCD-GL-002
Como evidencia se cuentan con los Formato Prueba representativa de inventario de bienes (FOR-GL-044) diligenciados en el periodo.</t>
  </si>
  <si>
    <t>El funcionario(a) o contratista asignado(a) por el Subdirector(a) Administrativo(a) y Financiero(a)</t>
  </si>
  <si>
    <t>(Número de pruebas representativas realizadas / Número de pruebas representativas programadas en el periodo)*100 
Nota: para la Vigencia 2026, se tienen programadas 490 Unidades Operativas</t>
  </si>
  <si>
    <t>Durante el primer trimestre del año 2026, se llevaron a cabo un total de 133 Pruebas Representativas en 113  Unidades Operativas de la entidad, en las cuales se identificaron 10.825 bienes de inventario asignados a funcionarios y contratistas:
Enero: 12 Pruebas
Febrero: 66 Pruebas
Marzo:  55 Pruebas
Como evidencia, se anexa base de datos con la relación de las pruebas representativas ejecutadas en el periodo y el repositorio  con los Formato Prueba representativa de inventario de bienes (FOR-GL-044), diligenciados</t>
  </si>
  <si>
    <t>Gestionar los procesos de selección para la adquisición de
servicios de apoyo a la operación y prestación de servicios
internos requeridos por la entidad</t>
  </si>
  <si>
    <t>R-GL-003</t>
  </si>
  <si>
    <t>1. Falta de suministro de información e insumos en tiempo real de los procesos responsables conforme a las novedades y necesidades presentadas en unidades operativas de la entidad.</t>
  </si>
  <si>
    <t>Posibilidad de suspensión o no prestación de los servicios de apoyo logístico de manera oportuna en las unidades operativas, generando inconvenientes en la prestación de los servicios misionales que ofrece la Secretaría Distrital de Integración Social a los usuarios, debido a la falta de suministro de información, novedades presentadas en las unidades operativas o falta de oportunidad en los procesos de contratación de los servicios.</t>
  </si>
  <si>
    <t>1. Semestralmente el funcionario(a) o contratista asignado(a) por el Subdirector(a) Administrativo(a) y Financiero(a) realiza seguimiento a la gestión y el estado de los procesos de contratación de servicios de apoyo logístico, de acuerdo con el Plan Anual de Adquisiciones, generando las alertas tempranas al equipo de apoyo logístico, para garantizar la oportuna contratación de los servicios de apoyo.
Como evidencia, se encuentra el archivo en formato Excel con el estado actual de los procesos de contratación y las alertas tempranas generadas.</t>
  </si>
  <si>
    <t>(Número de procesos contractuales gestionados / Número procesos contractuales requeridos en el periodo)*100 
Nota: 
Semestre I: 8 Procesos
Semestre II: 20 Procesos</t>
  </si>
  <si>
    <t>10/04/2026. Se sugiere revisar y ajustar el reporte cualitativo, toda vez que, en el indicador se especifica que para 1 semestre se realizará el seguimiento a 8 contratos y en el reporte cualitativo se hace referencia 28 procesos, Así mismo, en la evidencia en la matriz se sugiere señalar cuales son los procesos contractuales que se asocian al reporte.
13/04/2026.  No se generan observaciones o recomendaciones respecto a los avances y evidencias presentados en el monitoreo al riesgo de gestión.</t>
  </si>
  <si>
    <t>(predios activos administrados por la entidad con servicios públicos pagados / total de predios activos administrados por la entidad en los que se prestan los servicios misionales) × 100</t>
  </si>
  <si>
    <t>Analizar y evaluar los requisitos legales vigentes y otros aplicables a los procesos del Sistema de Gestión de la Entidad</t>
  </si>
  <si>
    <t>R-GJ-001</t>
  </si>
  <si>
    <t xml:space="preserve">No se identifican oportunamente los cambios normativos aplicables a la gestión de la entidad por cada una de las dependencias. </t>
  </si>
  <si>
    <t>Posibilidad de incurrir en inseguridad jurídica en la operación y la prestación de los servicios sociales, debido a la falta de implementación de la normatividad vigente por causa de la  identificación inoportuna de los requisitos legales aplicables a la operatividad y gestión de la entidad.</t>
  </si>
  <si>
    <t>En el primer y tercer trimestre de la vigencia, el administrador del procedimiento de requisitos legales, designado por el(a) Jefe de la Oficina Jurídica, solicita a las dependencias de la Entidad, mediante correo electrónico, la actualización de la matriz de requisitos legales, conforme a lo establecido en el procedimiento Identificación y seguimiento de requisitos legales y otros aplicables (PCD-GJ-001).  Con base en esta información, el administrador del procedimiento analiza, evalúa, actualiza y gestiona la publicación en la página web institucional la matriz de requisitos legales de la Entidad en el segundo y cuarto trimestre de la vigencia.
Como evidencia se cuenta con 2 matrices evaluadas (junio y diciembre) que contienen los requisitos legales de la entidad. Adicional, correos de solicitud (marzo y septiembre) y/o de recepción de insumos.  
En caso de no recibir la información de las dependencias, en el tiempo establecido, el administrador de procedimiento procede a remitir memorando interno a los directivos de las dependencias correspondientes, solicitando la identificación de requisitos legales aplicables a través de la matriz.</t>
  </si>
  <si>
    <t>Administrador del procedimiento Requisitos legales</t>
  </si>
  <si>
    <t>La Oficina Jurídica solicitó mediante correo electrónico enviado a los gestores de procesos de la entidad la actualización semestral de la Matriz de Requisitos Legales y Otros Aplicables por procesos.
De acuerdo con lo establecido en la actividad del control, el avance cuantitativo y evidencia se dará una vez finalizado el primer semestre, cuando la matriz este actualizada y publicada.</t>
  </si>
  <si>
    <t xml:space="preserve">Recepcionar, analizar, procesar, proyectar y dar respuesta a los diferentes requerimientos que se allegan a la Oficina Jurídica. </t>
  </si>
  <si>
    <t>R-GJ-002</t>
  </si>
  <si>
    <t xml:space="preserve">No se reporta con calidad y oportunidad la información necesaria para dar respuesta a los  requerimientos judiciales de la Entidad, por parte de las dependencias misionales </t>
  </si>
  <si>
    <t>Posibilidad de afectación en la defensa jurídica de la entidad frente a  los pronunciamientos  judiciales y administrativos en contra de los intereses institucionales, debido a desviaciones en la información suministrada por las dependencias misionales para responder oportunamente los requerimientos judiciales.</t>
  </si>
  <si>
    <t>El Jefe de la Oficina Jurídica remitirá trimestralmente a las dependencias misionales de la Entidad (Direcciones y Subdirecciones), memorados internos con las recomendaciones y parámetros definidos para la entrega de los insumos que permiten dar respuesta a los requerimientos judiciales solicitados a la Oficina Jurídica, con el fin de contar con información oportuna y de calidad, teniendo como referencia lo establecido en la Política de Prevención del Daño Antijurídico.
Como evidencia se adjunta memorando trimestral, con las recomendaciones para la prevención del daño antijurídico.</t>
  </si>
  <si>
    <t>Jefe Oficina Jurídica</t>
  </si>
  <si>
    <t>(Números de memorando de comunicación remitidos / Total de memorandos programados) 100
Meta: El avance programado para cada trimestre es del 25%.</t>
  </si>
  <si>
    <t>La Oficina Jurídica remitió a los Directores y Subdirectores de la Entidad, el memorado con las recomendación sobre entrega de insumos técnicos para la adecuada atención de acciones de tutela — Prevención del daño antijurídico. En este se describen los parámetros definidos para la entrega de los insumos que permitan dar respuesta a las acciones de tutela.
Cómo evidencia se relaciona el memorando en la carpeta dispuesta para tal fin.</t>
  </si>
  <si>
    <t>Establecer las orientaciones para la implementación de las Políticas de Gestión y Desempeño y el componente ambiental; además de las directrices para la creación, actualización o derogación de los documentos; la formulación, actualización y seguimiento de los indicadores de gestión; la administración de riesgos; y el autocontrol, el seguimiento y aseguramiento de los procesos.</t>
  </si>
  <si>
    <t>R-SG-001</t>
  </si>
  <si>
    <t>1. Desde algunas dependencias y procesos se designan gestores que no cuentan con los conocimientos específicos que son necesarios para promover la apropiación de las directrices del Sistema de Gestión.</t>
  </si>
  <si>
    <t>Posibilidad de que se generen desviaciones en la gestión institucional por la falta de implementación de los lineamientos del Sistema de Gestión, derivada de una falta de conocimiento y apropiación del modelo de operación por procesos.</t>
  </si>
  <si>
    <t>Una vez al año, el(la) Director(a) de Análisis y Diseño Estratégico o el(la) Subdirector(a) de Diseño, Evaluación y Sistematización, remite un memorando dirigido a los líderes de proceso y jefes de dependencia, recordando las responsabilidades de los gestores de proceso y dependencia y recomendando la designación de profesionales calificados para el cumplimiento del rol, con el objetivo de recordar y afianzar el conocimiento en las actividades propias en el marco del Sistema de Gestión, lo anterior en el marco de la Resolución 1578 del 2024.
Como evidencia se cuenta con el memorando enviado.</t>
  </si>
  <si>
    <t>(N° de memorandos enviados / Un (1) memorando programado para envío) * 100</t>
  </si>
  <si>
    <t>Mediante memorando I2026001639 del 21/01/2026, el Director de Análisis y Diseño Estratégico solicitó la designación de gestores de proceso y dependencia, presentando las respectivas recomendaciones con el fin de recibir designaciones pertinentes para el adecuado desempeño del rol.
Como evidencia se presenta el memorando en mención.</t>
  </si>
  <si>
    <t>13/04/2026:
No se generan observaciones respecto al monitoreo al riesgo de gestión.</t>
  </si>
  <si>
    <t>Una vez al año, los profesionales del equipo de gestores de la Subdirección de Diseño, Evaluación y Sistematización para el Sistema de Gestión-SG realizan inducción al rol de los gestores de proceso y dependencia, conforme a lo establecido en el protocolo Entrenamiento al puesto de trabajo y el Sistema de Gestión (PTC-TH-002), mediante la presentación de los ejes temáticos pertinentes, con el fin de suministrar los conceptos básicos que debe conocer el gestor para el desempeño de sus responsabilidades. 
En caso de que el gestor no asista a la inducción general o, posterior a ella, cada vez que se reciba notificación de designación de un nuevo gestor de proceso o dependencia, se realiza el envío del acceso a los recursos de inducción y socialización que se encuentran disponibles en la caja de herramientas del módulo web del SG (mapa de procesos).
Como evidencia se cuenta con el registro de asistencia a la inducción o correo de envío de las herramientas de inducción, según corresponda.</t>
  </si>
  <si>
    <t>Gestores de la Subdirección de Diseño, Evaluación y Sistematización para el Sistema de Gestión-SG</t>
  </si>
  <si>
    <t>(N° de gestores que asistieron a inducción o recibieron acceso a los recursos en el periodo / N° de gestores designados en el periodo) * 100
Nota: El resultado del indicador para el cierre de la vigencia corresponde al calculo acumulado.</t>
  </si>
  <si>
    <t>Durante el primer trimestre se recibieron 65 designaciones de gestores de procesos y dependencias (nivel central y local), correspondientes a los 18 procesos y 47 dependencias de la entidad. En el periodo no se recibió designación de gestor para la Subdirección Local Mártires (total 48 dependencias).
Entre el 16 y el 19 de marzo, se llevó a cabo la Semana de Inducción y reinducción al SG 2026, en la cual se contó con la participación de 64 gestores. Las gestoras de dos dependencias no participaron en ninguna de las jornadas por lo cual se procederá a enviar correo con los recursos de inducción durante el siguiente trimestre. Adicionalmente se contó con la participación del gestor designado para la vigencia 2025 desde la SLIS Mártires, de quien aún se espera su ratificación para 2026.
Como evidencia se presenta el Directorio de gestores 2026, con la relación de gestores y fechas en que fue recibida la designación, además de los registros de asistencia a la semana de inducción.
Nota: Algunos gestores desempeñan dos roles, dependencia y proceso.</t>
  </si>
  <si>
    <t>2. Debilidades en la recepción y apropiación de la información que es comunicada desde la coordinación del Sistema de Gestión, por parte de los procesos y dependencias.</t>
  </si>
  <si>
    <t>Anualmente, los profesionales del equipo de gestores de la Subdirección de Diseño, Evaluación y Sistematización para el Sistema de Gestión-SG, definen una estrategia de reconocimientos mediante la cual se evalúa y resalta la gestión de los gestores de proceso y dependencia, generando un espacio en la agenda del Comité de Gestores del SG, que se lleva a cabo al cierre de cada vigencia, donde se presentan los resultados a partir de los criterios definidos desde la SDES en relación con las responsabilidades de tales roles, con el objetivo de fomentar la mejora continua y le mejor desempeño del rol de gestor tanto de dependencia como de proceso, de acuerdo con lo establecido en la Resolución 1578 del 2024.
Como evidencia se cuenta con el acta del Comité, que registra los resultados de los reconocimientos.</t>
  </si>
  <si>
    <t xml:space="preserve"> - I trimestre: Evaluar estrategia 2025 - 10%
 - II trimestre: Actualización del diseño de la estrategia de reconocimientos - 20%
 - III trimestre: Registro de avances en los criterios de evaluación - 20%
 - IV trimestre: Resultados y reconocimientos de la vigencia en el Comité de Gestores del SG - 50%</t>
  </si>
  <si>
    <t>En el marco del Comité de Gestores SG del mes de febrero, se realizó la evaluación a la estrategia de reconocimientos vigencia 2025 mediante una encuesta virtual.
En este sentido, como soporte se remite el acta del comité (punto 6) y la presentación con los resultados de la evaluación, con lo cual se cumple con el avance programado para el periodo.</t>
  </si>
  <si>
    <t>Coordinar la elaboración del Plan de Ajuste y Sostenibilidad del MIPG para la Entidad, y ejecutar las actividades a cargo del proceso.</t>
  </si>
  <si>
    <t>R-SG-002</t>
  </si>
  <si>
    <t>1. Retrasos en la ejecución periódica o en el reporte de las actividades programadas por las dependencias responsables de las políticas de gestión y desempeño.</t>
  </si>
  <si>
    <t>Posibilidad de que las acciones asociadas a las Políticas de Gestión y Desempeño del MIPG incluidas en el Plan de Acción Institucional Integrado-PAII, no alcancen un cumplimiento sobresaliente (&gt;=90%), por debilidades en la gestión de las dependencias.</t>
  </si>
  <si>
    <t>Trimestralmente, los profesionales del equipo de gestores de la Subdirección de Diseño, Evaluación y Sistematización para el Sistema de Gestión-SG, reciben los reportes de los líderes de las políticas de gestión y desempeño, y validan los avances reportados con sus respectivas evidencias, en el marco del seguimiento a las acciones del Plan de Acción Institucional Integrado relacionadas con las políticas de gestión y desempeño del MIPG, con el propósito de generar las observaciones o vistos buenos a que haya lugar, además de realizar seguimiento e identificar posibles alertas tempranas, conforme a lo establecido en el procedimiento Formulación y seguimiento del Plan de Acción Institucional Integrado (PCD-PE-002). 
En caso de identificar retrasos o incumplimientos, se generan alertas dirigidas a los líderes responsables.
Como evidencias se cuenta con el Plan de Acción Institucional Integrado (acciones MIPG), consolidado y publicado con los seguimientos por trimestre; además de los memorandos o correos de alerta, según corresponda.</t>
  </si>
  <si>
    <t>(N° de seguimientos a las acciones de las políticas de gestión y desempeño del MIPG incorporadas en el PAII realizados / Tres (3) seguimientos a las acciones de las políticas de gestión y desempeño del MIPG incorporadas en el PAII programados) * 100</t>
  </si>
  <si>
    <t>La actividad de control se encuentra programada para dar inicio en el mes de abril.</t>
  </si>
  <si>
    <t>13/04/2026:
No se generan observaciones respecto al monitoreo al riesgo de gestión.
Se recomienda adelantar las acciones pertinentes para asegurar el cumplimiento de la actividad de control y la meta propuesta.</t>
  </si>
  <si>
    <t>2. Débil articulación de las dependencias líderes de políticas de gestión y desempeño, frente al cumplimiento de requisitos o acciones conjuntas.</t>
  </si>
  <si>
    <t>Anualmente, en el marco del diligenciamiento del Formulario Único de Reporte y Avance de Gestión-FURAG, los profesionales del equipo de gestores de la Subdirección de Diseño, Evaluación y Sistematización para el Sistema de Gestión-SG, revisan los formularios diligenciados por cada dependencia responsable, con el fin de validar las respuestas y generar observaciones incluyendo lo correspondiente a las posibles articulaciones que se requieran con otras dependencias, conforme a lo estipulado en el memorando anual, que se emite dando las directrices para el diligenciamiento del formulario. 
Como evidencia se cuenta con los formularios FURAG (archivos en Excel) con observaciones.</t>
  </si>
  <si>
    <t>(N° de formularios FURAG revisados / N° de formularios diligenciados por las dependencias responsables o líderes de política MIPG) * 100</t>
  </si>
  <si>
    <t>La actividad de control se encuentra programada para ser ejecutada en el mes de abril.</t>
  </si>
  <si>
    <t>R-SG-003</t>
  </si>
  <si>
    <t>1. Ausencia de mecanismos de control automatizados que aseguren la continuidad en trámites de oficialización de documentos y el control por parte de los líderes de proceso y jefes de dependencia.</t>
  </si>
  <si>
    <t>Posibilidad de que los productos generados por el proceso incumplan criterios de oportunidad y calidad debido a la sobrecarga del talento humano en la gestión de documentos.</t>
  </si>
  <si>
    <t>Una vez al mes, en el marco del Comité de Gestores del SG, los profesionales del equipo de gestores de la Subdirección de Diseño, Evaluación y Sistematización para el Sistema de Gestión-SG, socializarán el estado de los documentos en trámite de revisión, con el fin de presentar alertas para los casos en que los documentos fueron devueltos para ajustes por parte de las dependencias y no han vuelto a ser remitidos a la SDES, conforme a lo descrito en el Procedimiento Control de Documentos (PCD-SG-001). 
Como evidencia se cuenta con la presentación y acta del Comité mensual.</t>
  </si>
  <si>
    <t>(N° de socializaciones del estado de los documentos en trámite de revisión / Nueve (9) sesiones del Comité de gestores llevadas a cabo en el periodo) * 100</t>
  </si>
  <si>
    <t>2. Debilidades en la comunicación entre las dependencias al momento de elaborar los documentos requeridos para la operación en temas que requieran articulación de las mismas.</t>
  </si>
  <si>
    <t>Una vez al mes, mediante la aplicación de una encuesta, los profesionales del equipo de gestores de la Subdirección de Diseño, Evaluación y Sistematización para el Sistema de Gestión-SG, validan con los gestores de dependencia si participaron en ejercicios de actualización o creación de documentos de otra dependencia con el fin de identificar ejercicios de articulación en el marco de la actualización de documentos del Sistema de gestión, de acuerdo con lo descrito en el Procedimiento Control de Documentos (PCD-SG-001). 
Cómo evidencia se cuenta con los resultados de las encuestas.</t>
  </si>
  <si>
    <t>(N° de encuestas aplicadas / Siete (7) encuestas programadas) * 100</t>
  </si>
  <si>
    <t>Evaluar y asesorar de manera independiente la gestión institucional desarrollando los roles asignados a la Oficina de Control Interno de acuerdo con la normativa vigente, aportando resultados y recomendaciones que contribuyan de manera progresiva con el mejoramiento institucional.</t>
  </si>
  <si>
    <t>Realizar seguimiento al plan de mejoramiento institucional</t>
  </si>
  <si>
    <t>R-AC-001</t>
  </si>
  <si>
    <t>El proceso no cuenta con puntos de control suficientes que garanticen la seguridad y confiabilidad de la información del plan de mejoramiento institucional  por tratarse de una hoja de cálculo (Archivo Excel).</t>
  </si>
  <si>
    <t>Posibilidad de que se afecte la seguridad y confiabilidad de la información del plan de mejoramiento institucional, al momento de su diligenciamiento debido a la ausencia de controles.</t>
  </si>
  <si>
    <t xml:space="preserve">Mensualmente, el profesional de la Oficina de Control Interno verifica con corte al último día hábil del mes inmediatamente anterior, la información registrada en el formato Registro y control del plan de mejoramiento (FOR-AC-001), revisando los seguimientos, formulaciones y modificaciones, así como las otras actuaciones realizadas, con el objetivo de garantizar la seguridad, calidad y confiabilidad de los datos, previó a su publicación. 
Cuando se detecten inconsistencias en calidad y confiabilidad de los datos consignados, el profesional de la Oficina de Control Interno responsable de solicitar la publicación del plan de mejoramiento institucional, informa al jefe de la Oficina para que notifique de manera oficial a la(s) dependencia(s) responsable(s) de la ejecución de la(s) acción(es), o miembros del equipo de la Oficina solicitando el ajuste de la inconsistencia de la información previo a la publicación en la página web. 
Como evidencia, se adjunta el correo electrónico que se envía a la jefatura y a todo el equipo de la Oficina de Control Interno por ser los administradores del formato, con el resultado de la verificación y se adjunta el archivo que será publicado. </t>
  </si>
  <si>
    <t xml:space="preserve">Profesional de la OCI responsable de solicitar la publicación del plan de mejoramiento institucional </t>
  </si>
  <si>
    <t xml:space="preserve">1 correo electrónico mensual 
I, II, III y IV trimestre: 3 correos electrónicos con el (FOR-AC-001) adjunto. 
Nota: el avance en cada trimestre es de 25% </t>
  </si>
  <si>
    <t xml:space="preserve">El profesional de la OCI verificó con corte al último día hábil del mes inmediatamente anterior, la información registrada en el formato Registro y control del plan de mejoramiento (FOR-AC-001), revisando los seguimientos, formulaciones y modificaciones, así como las otras actuaciones realizadas, con el objetivo de garantizar la seguridad, calidad y confiabilidad de los datos, previó a su publicación. 
Como evidencia, se adjuntan tres (3) correos electrónicos correspondientes a diciembre de 2025, enero y febrero de 2026, enviados a la jefatura y a todo el equipo de la Oficina de Control Interno con el resultado de la verificación y adjuntando el archivo que será publicado. </t>
  </si>
  <si>
    <t>Incluir</t>
  </si>
  <si>
    <t>Meta Plan de Desarrollo</t>
  </si>
  <si>
    <t>Objetivo Estratégico Sectorial</t>
  </si>
  <si>
    <t>Meta Sectorial</t>
  </si>
  <si>
    <t>Objetivo estratégico 2024-2027 / Apuestas</t>
  </si>
  <si>
    <t>Política de Gestión y Desempeño componente ambiental</t>
  </si>
  <si>
    <t xml:space="preserve">Fuente de Financiación </t>
  </si>
  <si>
    <t xml:space="preserve">Meta proyecto de inversión </t>
  </si>
  <si>
    <t>Actividad</t>
  </si>
  <si>
    <t>N° Producto</t>
  </si>
  <si>
    <t>Producto</t>
  </si>
  <si>
    <t>Meta producto</t>
  </si>
  <si>
    <t>Tipo de Meta</t>
  </si>
  <si>
    <t>Nombre del Indicador de la meta</t>
  </si>
  <si>
    <t>Fórmula del indicador</t>
  </si>
  <si>
    <t>Descripción del cálculo para reporte de avance del indicador</t>
  </si>
  <si>
    <t>Fecha Inicio
DD/MM/AAAA</t>
  </si>
  <si>
    <t>Fecha Finalización
DD/MM/AAAA</t>
  </si>
  <si>
    <t xml:space="preserve">I Trimestre </t>
  </si>
  <si>
    <t>Evidencias programadas</t>
  </si>
  <si>
    <t xml:space="preserve">II Trimestre </t>
  </si>
  <si>
    <t>Evidencias programadas2</t>
  </si>
  <si>
    <t xml:space="preserve">III Trimestre </t>
  </si>
  <si>
    <t>Evidencias programadas3</t>
  </si>
  <si>
    <t xml:space="preserve">IV Trimestre </t>
  </si>
  <si>
    <t>Evidencias programadas4</t>
  </si>
  <si>
    <t>01. Identificar  la oferta del sector social que  hará  parte del sistema distrital de cuidado</t>
  </si>
  <si>
    <t>A. Planes relacionados con talento humano:</t>
  </si>
  <si>
    <t>PP Mujer y Equidad de Género</t>
  </si>
  <si>
    <t>2029. Adaptar 15 servicios sociales y estrategias de integración social priorizadas para la atención diferencial y la inclusión de personas con discapacidad considerando también el enfoque étnico en articulación con el Sistema Distrital de Cuidado.</t>
  </si>
  <si>
    <t xml:space="preserve">02. Formular un plan de trabajo de cada una de las entidades que componen el sector integración social que contenga las acciones dirigidas a fortalecer las necesidades identificadas en los diagnósticos. 3. Cumplir el 100% de las actividades programadas en los planes de trabajo definidos. 1. Un diagnóstico sobre las capacidades físicas, tecnológicas, administrativas y operativas para cada una de las entidades que componen el sector de integración social.  </t>
  </si>
  <si>
    <t>1. Desarrollar  10 planes de adaptación para la incorporación del enfoque poblacional-diferencial por orientaciones sexuales e identidades de género diversas (OSIGD) en los servicios de la SDIS.</t>
  </si>
  <si>
    <t>Subsecretaría</t>
  </si>
  <si>
    <t>03. Hacer el seguimiento a la implementación de las PP.</t>
  </si>
  <si>
    <t>2. Fortalecer 1  modelo de inclusión para personas de los sectores sociales LGBTI, sus familias y redes de apoyo.</t>
  </si>
  <si>
    <t>Fuente SPI</t>
  </si>
  <si>
    <t>04. Incrementar en 5 puntos el Índice de Transparencia de Bogotá para el sector integración social</t>
  </si>
  <si>
    <t>3. Brindar 66.667 atenciones a personas de los sectores sociales LGBTI, sus familias y redes de apoyo.</t>
  </si>
  <si>
    <t>Plan de previsión de recursos humanos</t>
  </si>
  <si>
    <t>PP Para la Adultez</t>
  </si>
  <si>
    <t>Oficina Asesora Jurídica</t>
  </si>
  <si>
    <t>05. Valorar coberturas de servicios sociales en los territorios urbanos y rurales</t>
  </si>
  <si>
    <t xml:space="preserve">Fortalecimiento organizacional y simplificación de procesos </t>
  </si>
  <si>
    <t>7942 - Fortalecimiento de las Comisarías de Familia para el mejoramiento en el acceso a la justicia de víctimas de violencias por razones de género y otras violencias en el contexto familiar en Bogotá D.C.</t>
  </si>
  <si>
    <t>4. Implementar 2 planes para la puesta en funcionamiento de las nuevas Casas LGBTI.</t>
  </si>
  <si>
    <t>2046. Generar 680 procesos de cedulación para personas trans y no binarias de acuerdo con su identidad de género</t>
  </si>
  <si>
    <t>06. Implementar los planes de acción de las políticas públicas del distrito</t>
  </si>
  <si>
    <t>5. Realizar el 100% de las acciones requeridas para la corrección del documento de identificación de personas trans y no binarias.</t>
  </si>
  <si>
    <t>Plan de incentivos institucionales</t>
  </si>
  <si>
    <t>07. Evaluar el estado de los servicios sociales frente a los requerimientos del sistema distrital de cuidado. Innovar  los servicios sociales para que se ajusten a los requerimientos del sistema distrital de cuidado. Implementar un piloto con la innovación en los servicios sociales en el marco del sistema distrital de cuidado para reducir la feminización de la pobreza</t>
  </si>
  <si>
    <t>6. Atender integralmente al 100% de los niños y niñas con medida de ubicación institucional en los Centros Proteger.</t>
  </si>
  <si>
    <t>PP Para la Discapacidad</t>
  </si>
  <si>
    <t>2090 - Aumentar la atención recurrente a 71000 Niños y niñas de 0 a 5 años
en servicios de primera infancia en el marco de la atención integral</t>
  </si>
  <si>
    <t>08. Ajustar los servicios sociales para reducir la pobreza femenina. Focalizar y prestar los servicios sociales en los territorios que contribuyan a la reducción de la feminización de la pobreza.</t>
  </si>
  <si>
    <t>7. Gestionar el 100% de las acciones para el cumplimiento del plan distrital de prevención de violencias en el contexto familiar y abuso sexual a NNA.</t>
  </si>
  <si>
    <t>B. Planes relacionados con Tecnologías de la Información y las Comunicaciones (TIC):</t>
  </si>
  <si>
    <t>2097 - Contar con 2 Centro(s) Abrazar para la atención de niñas, niños y adolescentes provenientes de flujos migratorios mixtos en situación de
riesgo de vulneración de derechos y sus familias</t>
  </si>
  <si>
    <t xml:space="preserve">09. Participación en el diseño del Sistema Distrital de Cuidado. Identificar  la oferta del sector social que  hará  parte del sistema distrital de cuidado. Armonizar los servicios sociales prestados por el sector social al sistema distrital de cuidado. Determinar el impacto de los servicios sociales en el sistema distrital de cuidado para la reducción de la feminización de la pobreza. </t>
  </si>
  <si>
    <t>8. Implementar 1 modelo de Atención Integral a las Familias - MAIF.</t>
  </si>
  <si>
    <t>2102 - Implementar 1 Plan(es) con su respectiva línea de política pública
distrital, para la prevención de abuso sexual de niñas, niños y adolescentes
y atención a las víctimas, que incluya un reporte único de presuntos casos
de abuso sexual</t>
  </si>
  <si>
    <t>10. Estrategia Territorial Integral Social</t>
  </si>
  <si>
    <t>9. Desarrollar  15 planes de adaptación para la incorporación del enfoque poblacional - diferencial de discapacidad en los servicios sociales priorizados de la SDIS, para la inclusión de las personas con discapacidad.</t>
  </si>
  <si>
    <t xml:space="preserve">11. Participar en la actualización de las acciones de las políticas públicas del distrito.  Implementar los planes de acción de las políticas públicas del distrito. Hacer el reporte a través del sistema de seguimiento y monitoreo de políticas públicas del distrito. </t>
  </si>
  <si>
    <t>10. Fortalecer 1 modelo de inclusión para personas con discapacidad, sus familias y sus personas cuidadoras.</t>
  </si>
  <si>
    <t>2104 - Implementar un (1) Sistema de seguimiento niño a niño y niña a niña
para la atención integral a la primera infancia</t>
  </si>
  <si>
    <t>12. Incrementar en 10 puntos el índice de desempeño del sector integración social</t>
  </si>
  <si>
    <t>11. Vincular a 10.000 personas con discapacidad, sus familias y sus personas cuidadoras en los servicios sociales.</t>
  </si>
  <si>
    <t>Plan de preservación digital</t>
  </si>
  <si>
    <t>13. Estrategia retorno de las oportunidades a la juventud bogotana</t>
  </si>
  <si>
    <t>1988 - Beneficiar 40000 Joven(es) con transferencias monetarias condicionadas con enfoque diferencial características particulares en razón de su genero, creencia religiosa, pertenencia étnica, y discapacidad en el marco de una ruta de inclusión productiva</t>
  </si>
  <si>
    <t>No se asocia a metas sectoriales</t>
  </si>
  <si>
    <t>1. Fortalecer 100% de las instancias de política social y de las políticas públicas que lidera la SDIS.</t>
  </si>
  <si>
    <t>C. Otros planes</t>
  </si>
  <si>
    <t>Subdirección de Investigación e Información</t>
  </si>
  <si>
    <t>1949. Adelantar el 100 % de las acciones que permitan el desarrollo de capacidades en las y los comisarios, y los equipos interdisciplinarios de las comisarías de familia en Bogotá en el análisis y uso de los enfoques diferencial e interseccional, derechos humanos de las mujeres y prevención y atención de Violencias basadas en Género en el marco de su operación y la administración de justicia.</t>
  </si>
  <si>
    <t>2. Prestar asistencia técnica al  100% de los servicios de la SDIS en la  implementación de sus referentes de calidad.</t>
  </si>
  <si>
    <t>7946_1_10</t>
  </si>
  <si>
    <t>1955. Llegar a 67 Equipo(s) interdisciplinarios para las Comisarías de Familia en Bogotá de acuerdo con la ley 2126 de 2021</t>
  </si>
  <si>
    <t>3. Verificar la calidad en el 100% de los servicios de  la SDIS con referentes definidos.</t>
  </si>
  <si>
    <t>4. Implementar 1 estrategia institucional de articulación con actores públicos y privados a nivel distrital, nacional e internacional, para complementar los servicios de la SDIS.</t>
  </si>
  <si>
    <t>Programa de transparencia y etica publica</t>
  </si>
  <si>
    <t>2054 - Operar al menos 1 Casa(s) de la Juventud en cada una de las localidades del Distrito</t>
  </si>
  <si>
    <t>2036 - Beneficiar 20000 Joven(es) con y sin discapacidad a través de la
oferta de servicios del Sistema Distrital de Cuidado</t>
  </si>
  <si>
    <t xml:space="preserve">No se asocia a procesos </t>
  </si>
  <si>
    <t>1. Garantizar el 100% de los recursos para la entrega de transferencias monetarias.</t>
  </si>
  <si>
    <t>7955_2_1</t>
  </si>
  <si>
    <t>Transparencia, acceso a la información pública y lucha contra la corrupción</t>
  </si>
  <si>
    <t>2. Disponer de 5 canales que garanticen el acceso a la información relacionada con la estrategia IMG para los diferentes interesados.</t>
  </si>
  <si>
    <t>Plan institucional de gestión ambiental</t>
  </si>
  <si>
    <t>7946_2_3_1</t>
  </si>
  <si>
    <t>1991 - Aumentar de 115 a 165 los comedores comunitarios para contribuir la disminución de la inseguridad alimentaria y nutricional en Bogotá, implementando una redistribución para garantizar el acceso a más comunidades vulnerables y realizando vigilancia nutricional</t>
  </si>
  <si>
    <t>3. Realizar el 100% de los estudios requeridos para hacer el seguimiento a los resultados o impactos de la estrategia IMG.</t>
  </si>
  <si>
    <t>4. Garantizar el 100% de los recursos para la entrega de transferencias monetarias a jóvenes.</t>
  </si>
  <si>
    <t>2254. Aumentar en al menos 4 Equipamiento(s) la oferta de infraestructura para la prestación de servicios sociales con estándares de calidad</t>
  </si>
  <si>
    <t>1. Atender a 85.898 persona mayores a través de procesos ocupacionales y de desarrollo humano, procesos de autocuidado, de cuidado integral y protección.</t>
  </si>
  <si>
    <t>Subdirección para asuntos LGBTI</t>
  </si>
  <si>
    <t>2. Atender a 112.350 persona mayores en transferencias de apoyos económicos.</t>
  </si>
  <si>
    <t>2304. Realizar 5 Diseño(s) de nuevos esquemas de operación para la provisión de los servicios sociales</t>
  </si>
  <si>
    <t>3. Atender a 4.820 persona mayores a través de procesos de asistencia personal en cuidado, acompañamiento y activación de rutas de prevención de violencias.</t>
  </si>
  <si>
    <t>Implementar una (1) estrategia de abordaje territorial para beneficiar a personas migrantes o personas en situaciones de emergencias sociales sanitarias naturales antrópicas y de vulnerabilidad inminente.</t>
  </si>
  <si>
    <t>4. Beneficiar 56000 Persona(s) Mayor(es) que se encuentran en situación de pobreza extrema y moderada a través de la entrega de un subsidio económico para mejorar su autonomía y calidad de vida</t>
  </si>
  <si>
    <t>Implementar una (1) estrategia territorial intersectorial de focalización (identificación y caracterización) para ofertar los servicios sociales a la población que vive en residencias tipo "pagadiarios" en situación de pobreza y pobreza extrema, según el instrumento definido, con enfoque diferencial, poblacional y de género</t>
  </si>
  <si>
    <t>Reducir a 43 % la obsolescencia Tecnológica del Sector Integración
Social la cual incluye la actualización de los sistemas de información y
equipamiento tecnológico</t>
  </si>
  <si>
    <t>1. Atender a 71.000 personas en gestación, niños y niñas en primera infancia.</t>
  </si>
  <si>
    <t>SL Fontibón</t>
  </si>
  <si>
    <t>2. Diseñar e implementar 1 modelo de atención para la primera infancia que promueva el aseguramiento de la calidad de la atención integral.</t>
  </si>
  <si>
    <t>SL Mártires</t>
  </si>
  <si>
    <t>No se asocia a metas Plan de Desarrollo</t>
  </si>
  <si>
    <t>3. Atender a  24.000 niñas y niños de primera infancia, infancia y adolescencia en riesgo de trabajo infantil, reclutamiento, explotación sexual comercial y otras inobservancias, amenazas y/o vulneración de derechos.</t>
  </si>
  <si>
    <t>SL Kennedy</t>
  </si>
  <si>
    <t>4.Realizar la atención integral de 4.858  NNA provenientes de flujos migratorios mixtos en riesgo de vulneración de derechos.</t>
  </si>
  <si>
    <t>SL Santa Fe la Candelaria</t>
  </si>
  <si>
    <t>5. Realizar el 100% de las acciones interinstitucionales distritales y locales para el cumplimiento de la Ruta Integral de Atenciones (RIA) y la Política Pública de Primera Infancia, infancia y Adolescencia (PPPIIA).</t>
  </si>
  <si>
    <t>1. Beneficiar a 40.000 jóvenes a través de una ruta de inclusión social y productiva con enfoque diferencial y de género.</t>
  </si>
  <si>
    <t>2. Atender a 40.000 jóvenes para la promoción de acceso a oportunidades y participación en servicios sociales.</t>
  </si>
  <si>
    <t>SL Usme-Sumapaz</t>
  </si>
  <si>
    <t>3. Crear 4 casas de la juventud fisicas y/o itinerantes.</t>
  </si>
  <si>
    <t>4. Atender a 25.000 jóvenes mediante la promoción de los derechos sexuales y derechos reproductivos.</t>
  </si>
  <si>
    <t>SL Ciudad Bolívar</t>
  </si>
  <si>
    <t>5. Atender el  100% de adolescentes y jóvenes del Sistema de Responsabilidad Penal para Adolescentes.</t>
  </si>
  <si>
    <t>6. Implementar 1 ruta de prevención integral a 25.000 jóvenes de Bogotá.</t>
  </si>
  <si>
    <t>SL Puente Aranda-Antonio Nariño</t>
  </si>
  <si>
    <t>7. Implementar 1 estrategia integral para la atención de 20.000 jóvenes en el Sistema Distrital de Cuidado.</t>
  </si>
  <si>
    <t>SL Chapinero</t>
  </si>
  <si>
    <t>1. Coordinar 1 plan articulador que permita la incorporación en las comisarias de familias de los enfoques de derechos,  género y poblacional -diferencial.</t>
  </si>
  <si>
    <t>2. Implementar 1 plan de fortalecimiento y acompañamiento técnico para las Comisarías de Familia.</t>
  </si>
  <si>
    <t>3. Implementar 1 plan para el traslado de las Comisarías de Familia de la SDIS a la SDSCJ.</t>
  </si>
  <si>
    <t>4. Crear 16 equipos interdisciplinarios en Comisarías de Familia.</t>
  </si>
  <si>
    <t>5. Atender 100% de víctimas de violencia en el contexto familiar que acudan a las Comisarías de Familia.</t>
  </si>
  <si>
    <t>1. Diseñar y ejecutar el 100% del Plan de Intervenciones en Infraestructuras para las diferentes unidades operativas.</t>
  </si>
  <si>
    <t>2. Adelantar el 100% de las etapas requeridas para ampliar la oferta de infraestructura.</t>
  </si>
  <si>
    <t>1. Implementar el 100% de las soluciones en materia de servicios de apoyo transversal.</t>
  </si>
  <si>
    <t>2. Adelantar el  100% de las acciones necesarias que permitan avanzar en la implementación del plan de acción de la política pública distrital de la gestión integral del talento humano.</t>
  </si>
  <si>
    <t>3. Implementar el  100% de las acciones para fortalecer la transparencia y atención a la ciudadanía.</t>
  </si>
  <si>
    <t>4. Adelantar el 100% del plan de actividades de modernizacion institucional para la definicion de los nuevos esquemas de operación.</t>
  </si>
  <si>
    <t>1. Implementar 1 modelo de gestión del abordaje territorial de la Secretaría Distrital de Integración Social en las 20 localidades de Bogotá.</t>
  </si>
  <si>
    <t>2. Atender 200.000 personas para el desarrollo y fortalecimiento de capacidades, que aporten a la inclusión social y/o productiva en los territorios urbanos y rurales.</t>
  </si>
  <si>
    <t>3. Atender 87.900 personas colombianas o migrantes internacionales que residan o transiten por Bogotá, que requieran respuesta inmediata y transitoria ante una emergencia de carácter social, natural y/o antrópica.</t>
  </si>
  <si>
    <t>4. Atender 7.000 personas en exclusión social, pobreza, vulnerabilidad y/o fragilidad social que habitan en residencias tipo pagadiarios, a través de la implementación de la estrategia territorial definida.</t>
  </si>
  <si>
    <t>1. Desarrollar  1 estrategia  para la creación y gestión del conocimiento para la adecuada toma de decisiones entorno al fenómeno de habitabilidad en calle en Bogotá.</t>
  </si>
  <si>
    <t>2. Atender 28.000 ciudadanas y ciudadanos  habitantes de calle y en alto riesgo de estarlo en los servicios.</t>
  </si>
  <si>
    <t>3. Implementar 1 estrategia de prevención del fenómeno de habitabilidad en calle en los territorios de la ciudad de Bogotá.</t>
  </si>
  <si>
    <t>4. Vincular a 1.500 personas a la estrategia de prevención de habitabilidad en calle.</t>
  </si>
  <si>
    <t>1. Implementar 4 soluciones tecnológicas para contar con información accesible, confiable y oportuna.</t>
  </si>
  <si>
    <t>2. Realizar 45 espacios de contacto con la ciudadanía .</t>
  </si>
  <si>
    <t>3. Asesorar técnicamente al 100% de las dependencias de la Entidad en la formulación y seguimiento de las políticas públicas, planes, programas, proyectos y gasto público.</t>
  </si>
  <si>
    <t xml:space="preserve">4. Implementar 15 productos de gestión del conocimiento para el fortalecimiento de las capacidades institucionales. </t>
  </si>
  <si>
    <t>5. Implementar 15 acuerdos de intercambio de información con terceros para la ampliación de fuentes de información.</t>
  </si>
  <si>
    <t>6. Consolidar el 100% del procedimiento de focalización en la Dirección de Análisis y Diseño Estratégico.</t>
  </si>
  <si>
    <t>7. Implementar el 100% de la política de comunicación institucional en la Secretaría Distrital de Integración Social.</t>
  </si>
  <si>
    <t>1. Atender 81.800 personas en comedores comunitarios como contribución al programa erradicación del  hambre 2.0.</t>
  </si>
  <si>
    <t>2. Entregar 77.000.000 raciones de alimentos saludables e inocuos para la atención integral de la población.</t>
  </si>
  <si>
    <t>3. Entregar 300.0000 transferencias en especie para  la disminución de la inseguridad alimentaria y nutricional en Bogotá.</t>
  </si>
  <si>
    <t xml:space="preserve">4. Orientar 49.000 personas en la promoción de prácticas saludables de alimentación, nutrición y actividad física. </t>
  </si>
  <si>
    <t>5. Desarrollar acciones de vigilancia nutricional a 130.000 personas atendidas en los servicios sociales  de SDIS que reciben alimentación.</t>
  </si>
  <si>
    <t>6. Gestionar acciones para la atención del 100% de las niñas y niños menores de 5 años identificados con desnutrición.</t>
  </si>
  <si>
    <t>acciones 2026</t>
  </si>
  <si>
    <t>acciones 2025</t>
  </si>
  <si>
    <t>indicador 2026</t>
  </si>
  <si>
    <t>indicador 2025</t>
  </si>
  <si>
    <t>Fortalecer técnicamente en la transformación de los servicios sociales con enfoque de inclusión social y productiva de las Subdirecciones adscritas a la Dirección</t>
  </si>
  <si>
    <t>Fortalecer las capacidades técnicas de los profesionales que implementan el componente alimentario y nutricional de los servicios sociales conforme a los lineamientos técnicos de la entidad.</t>
  </si>
  <si>
    <t>Porcentaje de avance en el fortalecimiento de las capacidades técnicas de los profesionales que implementan el componente alimentario y nutricional de los servicios sociales conforme a los lineamientos técnicos de la entidad.</t>
  </si>
  <si>
    <t>Gestionar el cumplimeinto de los 19 productos asociados a la Política Pública de y para la Adultez en Bogotá, asegurando el cumplimiento de las responsabilidades asignadas a la Secretaría Distrital de Integración Social (SDIS).</t>
  </si>
  <si>
    <t>Realizar acompañamiento tecnico  a los equipos locales para el seguimiento a la prestación de los servicios sociales que estan bajo la responsabilidad de la Dirección de Nutrición y Abastecimiento.</t>
  </si>
  <si>
    <t xml:space="preserve">Porcentaje de informes con la informacion  del acompañamiento tecnico realizado a los equipos locales. </t>
  </si>
  <si>
    <t>Realizar el buyer persona de la población beneficiaria de la estrategia IMG</t>
  </si>
  <si>
    <t>Porcentaje de cumplimiento en la elaboración del boletín de resultados de la encuesta de Buyer persona de la población beneficiaria de la estrategia IMG</t>
  </si>
  <si>
    <t>Verificar la implementación de la Política Pública para las Familias</t>
  </si>
  <si>
    <t>Porcentaje de seguimiento  a los productos del plan de acción de la política pública para las Familias</t>
  </si>
  <si>
    <t>Realizar el seguimiento contractual a los procesos a cargo de la Dirección para la Inclusión y las Familias</t>
  </si>
  <si>
    <t>Porcentaje de informes de seguimiento contractual a los procesos a cargo de la DIF</t>
  </si>
  <si>
    <t>Acompañar y hacer seguimiento a la  implementación de la Política Pública de de Adultez</t>
  </si>
  <si>
    <t xml:space="preserve">Porcentaje de seguimiento a los compromisos emitidos en el Consejo Distrital de Política Social </t>
  </si>
  <si>
    <t>Porcentaje de seguimiento  a los productos del plan de acción de la política pública de Adultez</t>
  </si>
  <si>
    <t>Acompañar y hacer seguimiento a la  implementación de la Política Pública para el Fenómeno de Habitabilidad en Calle.</t>
  </si>
  <si>
    <t>Porcentaje de seguimiento  a los productos del plan de acción de la política pública para el Fenómeno de Habitabilidad en Calle</t>
  </si>
  <si>
    <t>Porcentaje de seguimiento al avance de la evaluación y formulación de la Política Pública Social para el Envejecimiento y la Vejez</t>
  </si>
  <si>
    <t>Acompañar y hacer seguimiento a la operación de las actividades para la formulación de la Política del Fenómeno de la Habitabilidad de Calle de acuerdo con la Guía para la Formulación e Implementación de las Políticas Públicas del Distrito</t>
  </si>
  <si>
    <t>Porcentaje de seguimiento al avance de la evaluación y formulación de la Política Pública para el Fenómeno de la Habitabilidad de Calle</t>
  </si>
  <si>
    <t>Construir las fichas y narrativas territoriales en el marco del modelo de gestión del abordaje territorial, en las localidades de Bogotá</t>
  </si>
  <si>
    <t>Porcentaje de avance en la construcción de las fichas y nararativas</t>
  </si>
  <si>
    <t>Supervisar la gestión precontractual, contractual y post contractual del contrato de operación logistica supervisado por la Oficina Asesora de Comunicaiones.</t>
  </si>
  <si>
    <t xml:space="preserve">Porcentaje de cumplimiento de las fases precontractuales, contractuales y post contractuales del contrato de operador logístico </t>
  </si>
  <si>
    <t>Gestionar las actuaciones disciplinarias en la Oficina de Control Disciplinario Interno</t>
  </si>
  <si>
    <t>Divulgar el Regimen Disciplinario Aplicable, dirigidas a los servidores publicos y colaboradores de la entidad, para la prevención de faltas disciplionarias</t>
  </si>
  <si>
    <t>Porcentaje de jornadas de sensibilización de sobre el Regimen Disciplinario Aplicable, dirigidas a los servidores publicos y colaboradores de la entidad</t>
  </si>
  <si>
    <t>Ejercer la defensa jurídica de la Entidad</t>
  </si>
  <si>
    <t>Monitorear la litigosidad de la Entidad en el marco del Comité de Conciliación.</t>
  </si>
  <si>
    <t>Implementar el plan de acción del Modelo de Gestión Jurídica Pública en lo relacionado con la politica de mejora normativa</t>
  </si>
  <si>
    <t>Implementar el plan de acción local de la apuesta estratégica definida, en el marco de los obejtivos estratégicos de la SDIS</t>
  </si>
  <si>
    <r>
      <t>Informes con</t>
    </r>
    <r>
      <rPr>
        <sz val="9"/>
        <rFont val="Arial"/>
        <family val="2"/>
      </rPr>
      <t xml:space="preserve"> las actividades</t>
    </r>
    <r>
      <rPr>
        <sz val="9"/>
        <color rgb="FF000000"/>
        <rFont val="Arial"/>
        <family val="2"/>
      </rPr>
      <t xml:space="preserve"> de  acompañamiento técnico realizado a los equipos locales. </t>
    </r>
  </si>
  <si>
    <t>Presentar los informes que relacionen la compra y distribución de alimentos perecederos y no perecederos a las unidades operativas de la SDIS que tienen servicios con componente alimentario</t>
  </si>
  <si>
    <r>
      <t>I</t>
    </r>
    <r>
      <rPr>
        <sz val="9"/>
        <color rgb="FF000000"/>
        <rFont val="Arial"/>
        <family val="2"/>
      </rPr>
      <t>nformes sobre la compra y distribución de alimentos.</t>
    </r>
  </si>
  <si>
    <t>Porcentaje de informes trimestrales de compra y distribución de alimentos</t>
  </si>
  <si>
    <t>Determinar la efectividad de los pagos de transferencias realizados a las Personas Mayores</t>
  </si>
  <si>
    <t>Porcentaje de análisis de la transformación del servicio de Apoyos Economicos a Transferencias para Persona Mayor</t>
  </si>
  <si>
    <t>Publicar el Plan Anual de Compras 2025 en la página web de la entidad</t>
  </si>
  <si>
    <t>Porcentaje de avance en la publicación en página web de SECOP II del plan anual de compras 2025</t>
  </si>
  <si>
    <t>Formular y ejecutar el Plan de capacitación</t>
  </si>
  <si>
    <t>Formular y ejecutar el Plan de seguridad y salud en el trabajo</t>
  </si>
  <si>
    <t>Formular y ejecutar el Plan de vacantes</t>
  </si>
  <si>
    <t>Formular y ejecutar el Plan de previsión de recursos humanos</t>
  </si>
  <si>
    <t>Porcentaje de ejecución Plan de Previsión de Recursos Humanos</t>
  </si>
  <si>
    <t>Porcentaje de avance en la formulación y publicación del Plan Estratégico de Talento Humano</t>
  </si>
  <si>
    <t>Formular y ejecutar el Plan conflicto de intereses</t>
  </si>
  <si>
    <t>Porcentaje de avance en el Plan de trabajo Conflicto de intereses</t>
  </si>
  <si>
    <t>Implementar las acciones de mejora a Cargo de la SDGDTH</t>
  </si>
  <si>
    <t>Porcentaje del Cumplimiento de las acciones de mejora</t>
  </si>
  <si>
    <t>Implementar un plan de cualificación y sensibilización para la transformación cultural que promueva prácticas incluyentes y contribuya a la reducción de la discriminación hacia personas de los sectores sociales LGBTI.</t>
  </si>
  <si>
    <t>Porcentaje de avance en la implementación del plan de cualificación y sensibilización para la transformación cultural que promueva prácticas incluyentes y contribuya a la reducción de la dicriminación hacia personas de los sectores sociales LGBTI.</t>
  </si>
  <si>
    <t>Gestionar el cumplimiento de los 27 productos asociados a la Política Pública Distrital para el Fenómeno de Habitabilidad en Calle, asegurando el cumplimiento de las responsabilidades asignadas a la Secretaría Distrital de Integración Social (SDIS).</t>
  </si>
  <si>
    <t>Formular e implementar un plan de prevención y atención de violencia en el contexto familiar y violencia sexual en el Marco de Consejo Distrital de Atención a víctimas de violencia intrafamiliar, violencias y explotación sexual de niños niñas y adolescentes según lo establecido en el artículo 5 del  Acuerdo 152 del 2005.</t>
  </si>
  <si>
    <t>Porcentaje de seguimiento al Plan de Acción del Consejo Distrital de Atención a víctimas de violencia intrafamiliar, violencias y explotación sexual de niños niñas y adolescentes</t>
  </si>
  <si>
    <t>Identificar y caracterizar inmuebles tipo pagadiario y personas que habitan en residencias tipo pagadiario en 6 localidades priorizadas</t>
  </si>
  <si>
    <t>Gestionar el cumplimeinto de los 45 productos asociados a la Política Pública Social para el Envejecimiento y la Vejez, asegurando el cumplimiento de las responsabilidades asignadas a la Secretaría Distrital de Integración Social (SDIS).</t>
  </si>
  <si>
    <t>Acompañar a 120 jardines infantiles públicos y privados del Distrito Capital, frente a los requisitos de calificación del instrumento único de verificación aplicado</t>
  </si>
  <si>
    <t>Porcentaje de  actas de Actas de acompañamiento a jardínes infantiles públicos y privados del Distrito Capital</t>
  </si>
  <si>
    <t xml:space="preserve">Sensibilizar a las áreas misionales de la SDIS sobre enfoque diferencial de víctimas,  étnico y reincorporados- reintegrados. </t>
  </si>
  <si>
    <t>Porcentaje de jornadas de sensibilización sobre enfoque diferencial étnico</t>
  </si>
  <si>
    <t xml:space="preserve">Realizar seguimiento a las recomendaciones y compromisos del Consejo Distrital de Politica Social (CDPS) y de la Mesa Técnica de Políticas Publicas </t>
  </si>
  <si>
    <t>Porcentaje de seguimiento a compromisos del CDPS y Mesa Técnica de Políticas Públicas</t>
  </si>
  <si>
    <t>Formalizar Acuerdos de Trabajo con aliados públicos, privados y cooperantes en el marco de la misión institucional</t>
  </si>
  <si>
    <t>Porcentaje de avance en los acuerdos de trabajo con aliados públicos, privados y cooperantes</t>
  </si>
  <si>
    <t>Formular la Política para el Fenómeno de Habitabilidad en Calle de acuerdo con la Guía para la Formulación e Implementación de las Políticas Públicas del Distrito</t>
  </si>
  <si>
    <t>Porcentaje de avance en la formulación de la Política para el Fenómeno de Habitabilidad en Calle</t>
  </si>
  <si>
    <t>PROCESO SISTEMA DE GESTIÓN
FORMATO FORMULACIÓN Y SEGUIMIENTO A INDICADORES DE GESTIÓN</t>
  </si>
  <si>
    <t>Código: FOR-SG-010</t>
  </si>
  <si>
    <t>Versión: 3</t>
  </si>
  <si>
    <t>Fecha: Memo I2024019529 - 18/07/2024</t>
  </si>
  <si>
    <t>PERIODO DEL SEGUIMIENTO:</t>
  </si>
  <si>
    <t>De</t>
  </si>
  <si>
    <t>Enero</t>
  </si>
  <si>
    <t>A</t>
  </si>
  <si>
    <t>Marzo</t>
  </si>
  <si>
    <t>FORMULACIÓN DEL INDICADOR</t>
  </si>
  <si>
    <t>SEGUIMIENTO DEL INDICADOR</t>
  </si>
  <si>
    <t>Cuadro de control 1: Seguimiento indicadores según lo programado hasta el corte del informe</t>
  </si>
  <si>
    <t>Cuadro de control 2: Seguimiento indicadores según meta anual programada</t>
  </si>
  <si>
    <t>Ubicación estratégica</t>
  </si>
  <si>
    <t>Identificación general</t>
  </si>
  <si>
    <t>Características indicador</t>
  </si>
  <si>
    <t>Horizonte</t>
  </si>
  <si>
    <t>Febrero</t>
  </si>
  <si>
    <t>Abril</t>
  </si>
  <si>
    <t>Mayo</t>
  </si>
  <si>
    <t>Junio</t>
  </si>
  <si>
    <t>Julio</t>
  </si>
  <si>
    <t>Agosto</t>
  </si>
  <si>
    <t>Septiembre</t>
  </si>
  <si>
    <t>Octubre</t>
  </si>
  <si>
    <t>Noviembre</t>
  </si>
  <si>
    <t>Diciembre</t>
  </si>
  <si>
    <t>Proceso institucional</t>
  </si>
  <si>
    <t>Objetivo estratégico al que aporta el Indicador</t>
  </si>
  <si>
    <t>Código del indicador</t>
  </si>
  <si>
    <t>Fecha de oficialización del indicador</t>
  </si>
  <si>
    <t>Nombre del indicador</t>
  </si>
  <si>
    <t>Objetivo del indicador</t>
  </si>
  <si>
    <t>Factor crítico de éxito</t>
  </si>
  <si>
    <t>Tipo de indicador</t>
  </si>
  <si>
    <t>Fórmula de cálculo</t>
  </si>
  <si>
    <t>Fuente de datos</t>
  </si>
  <si>
    <t>Descripción del método de cálculo</t>
  </si>
  <si>
    <t>Unidad de medida del indicador</t>
  </si>
  <si>
    <t>Evidencia</t>
  </si>
  <si>
    <t>Periodicidad del indicador</t>
  </si>
  <si>
    <t>Tendencia anual del indicador</t>
  </si>
  <si>
    <t>Línea base</t>
  </si>
  <si>
    <t>Unidad de medida de la línea base</t>
  </si>
  <si>
    <t>Meta del indicador</t>
  </si>
  <si>
    <t>Enero ejecutado</t>
  </si>
  <si>
    <t>Enero programado</t>
  </si>
  <si>
    <t>Enero resultado</t>
  </si>
  <si>
    <t>Enero análisis mensual</t>
  </si>
  <si>
    <t>Enero verificación segunda línea</t>
  </si>
  <si>
    <t>Febrero ejecutado</t>
  </si>
  <si>
    <t>Febrero programado</t>
  </si>
  <si>
    <t>Febrero resultado</t>
  </si>
  <si>
    <t>Febrero análisis mensual</t>
  </si>
  <si>
    <t>Febrero verificación segunda línea</t>
  </si>
  <si>
    <t>Marzo ejecutado</t>
  </si>
  <si>
    <t>Marzo programado</t>
  </si>
  <si>
    <t>Marzo resultado</t>
  </si>
  <si>
    <t>Marzo análisis mensual</t>
  </si>
  <si>
    <t>Marzo verificación segunda línea</t>
  </si>
  <si>
    <t>Abril ejecutado</t>
  </si>
  <si>
    <t>Abril programado</t>
  </si>
  <si>
    <t>Abril resultado</t>
  </si>
  <si>
    <t>Abril análisis mensual</t>
  </si>
  <si>
    <t>Abril verificación segunda línea</t>
  </si>
  <si>
    <t>Mayo ejecutado</t>
  </si>
  <si>
    <t>Mayo programado</t>
  </si>
  <si>
    <t>Mayo resultado</t>
  </si>
  <si>
    <t>Mayo análisis mensual</t>
  </si>
  <si>
    <t>Mayo verificación segunda línea</t>
  </si>
  <si>
    <t>Junio ejecutado</t>
  </si>
  <si>
    <t>Junio programado</t>
  </si>
  <si>
    <t>Junio resultado</t>
  </si>
  <si>
    <t>Junio análisis mensual</t>
  </si>
  <si>
    <t>Junio verificación segunda línea</t>
  </si>
  <si>
    <t>Julio ejecutado</t>
  </si>
  <si>
    <t>Julio programado</t>
  </si>
  <si>
    <t>Julio resultado</t>
  </si>
  <si>
    <t>Julio análisis mensual</t>
  </si>
  <si>
    <t>Julio verificación segunda línea</t>
  </si>
  <si>
    <t>Agosto ejecutado</t>
  </si>
  <si>
    <t>Agosto programado</t>
  </si>
  <si>
    <t>Agosto resultado</t>
  </si>
  <si>
    <t>Agosto análisis mensual</t>
  </si>
  <si>
    <t>Agosto verificación segunda línea</t>
  </si>
  <si>
    <t>Septiembre ejecutado</t>
  </si>
  <si>
    <t>Septiembre programado</t>
  </si>
  <si>
    <t>Septiembre resultado</t>
  </si>
  <si>
    <t>Septiembre análisis mensual</t>
  </si>
  <si>
    <t>Septiembre verificación segunda línea</t>
  </si>
  <si>
    <t>Octubre ejecutado</t>
  </si>
  <si>
    <t>Octubre programado</t>
  </si>
  <si>
    <t>Octubre resultado</t>
  </si>
  <si>
    <t>Octubre análisis mensual</t>
  </si>
  <si>
    <t>Octubre verificación segunda línea</t>
  </si>
  <si>
    <t>Noviembre ejecutado</t>
  </si>
  <si>
    <t>Noviembre programado</t>
  </si>
  <si>
    <t>Noviembre resultado</t>
  </si>
  <si>
    <t>Noviembre análisis mensual</t>
  </si>
  <si>
    <t>Noviembre verificación segunda línea</t>
  </si>
  <si>
    <t>Diciembre ejecutado</t>
  </si>
  <si>
    <t>Diciembre programado</t>
  </si>
  <si>
    <t>Diciembre resultado</t>
  </si>
  <si>
    <t>Diciembre análisis mensual</t>
  </si>
  <si>
    <t>Análisis anual</t>
  </si>
  <si>
    <t>Diciembre verificación segunda línea</t>
  </si>
  <si>
    <t>Resultado del indicador acumulado</t>
  </si>
  <si>
    <t>Programado del indicador acumulado</t>
  </si>
  <si>
    <t>Porcentaje de avance acumulado</t>
  </si>
  <si>
    <t>Resultado del indicador para la vigencia</t>
  </si>
  <si>
    <t>Meta anual del indicador para la vigencia</t>
  </si>
  <si>
    <t>Porcentaje de avance para la vigencia</t>
  </si>
  <si>
    <t>Gráfica</t>
  </si>
  <si>
    <t>ATC-001</t>
  </si>
  <si>
    <t>Circular No. 018 del 31/03/2025</t>
  </si>
  <si>
    <t>Porcentaje de respuestas a peticiones ciudadanas entregadas oportunamente</t>
  </si>
  <si>
    <t xml:space="preserve">Determinar el nivel de cumplimiento en los tiempos de entrega, de las respuestas a los requerimientos de la ciudadanía </t>
  </si>
  <si>
    <t>Reporte oportuno al SIAC del cambio del designado por parte de las áreas.
Agilidad en la aprobación de la respuesta, para continuar con su respectivo trámite.</t>
  </si>
  <si>
    <t>Eficiencia</t>
  </si>
  <si>
    <t>(No. de respuestas a peticiones ciudadanas entregadas dentro de los términos en el periodo / No. total de peticiones ciudadanas gestionadas en el periodo) *100</t>
  </si>
  <si>
    <t>Sistema Distrital para la Gestión de Peticiones Ciudadanas</t>
  </si>
  <si>
    <t xml:space="preserve">Identificar en el reporte del SDQS, la hoja denominada "Indicadores de gestión":
1. Numerador: corresponde al valor de la columna "Gestión oportuna".
2. Denominador: corresponde al valor de la columna "Total general".
Nota: para el cálculo del indicador de la vigencia, tanto el numerador como el denominador corresponderán a la suma de todos los periodos. </t>
  </si>
  <si>
    <t>Porcentaje</t>
  </si>
  <si>
    <t>Reporte SDQS</t>
  </si>
  <si>
    <t>Trimestral</t>
  </si>
  <si>
    <r>
      <t xml:space="preserve">Durante el período comprendido entre el 1 y el 31 de enero de 2026, el Servicio Integral de Atención a la Ciudadanía – SIAC adelantó las siguientes acciones orientadas al fortalecimiento de los criterios de calidad y oportunidad en las respuestas a las peticiones ciudadanas:
</t>
    </r>
    <r>
      <rPr>
        <u/>
        <sz val="9"/>
        <color rgb="FF000000"/>
        <rFont val="Arial"/>
        <family val="2"/>
      </rPr>
      <t xml:space="preserve">1. Estrategia de alertas tempranas </t>
    </r>
    <r>
      <rPr>
        <sz val="9"/>
        <color rgb="FF000000"/>
        <rFont val="Arial"/>
        <family val="2"/>
      </rPr>
      <t xml:space="preserve">Se enviaron dos sesiones de alertas dirigidas a las diferentes dependencias de la Entidad, relacionadas con peticiones en estado “pendientes en términos”, “gestión extemporánea” y “pendientes vencidas”, con el fin de advertir posibles riesgos de incumplimiento de los plazos legales.
</t>
    </r>
    <r>
      <rPr>
        <u/>
        <sz val="9"/>
        <color rgb="FF000000"/>
        <rFont val="Arial"/>
        <family val="2"/>
      </rPr>
      <t xml:space="preserve">2. Estrategia de comunicación institucional </t>
    </r>
    <r>
      <rPr>
        <sz val="9"/>
        <color rgb="FF000000"/>
        <rFont val="Arial"/>
        <family val="2"/>
      </rPr>
      <t xml:space="preserve">Se difundieron dos piezas comunicativas dirigidas a Servidores  y colaboradores de la Entidad, relacionadas con la socialización de canales de atención a la ciudadanía y el uso de lenguaje claro en las respuestas. Adicionalmente, se realizó una publicación en la página web institucional informando los medios habilitados para radicar peticiones, quejas, reclamos, sugerencias, denuncias y felicitaciones.
</t>
    </r>
    <r>
      <rPr>
        <u/>
        <sz val="9"/>
        <color rgb="FF000000"/>
        <rFont val="Arial"/>
        <family val="2"/>
      </rPr>
      <t xml:space="preserve">3. Evaluación de criterios de calidad en las respuestas </t>
    </r>
    <r>
      <rPr>
        <sz val="9"/>
        <color rgb="FF000000"/>
        <rFont val="Arial"/>
        <family val="2"/>
      </rPr>
      <t xml:space="preserve">Se analizó una muestra aleatoria de sesenta y siete (67) respuestas definitivas, generada mediante el aplicativo Epi-Info, correspondientes a peticiones gestionadas en el Sistema Distrital para la Gestión de Peticiones Ciudadanas – Bogotá Te Escucha. Del total de la muestra analizada, se identificaron siete respuestas con incumplimiento en los criterios de calidad, correspondientes a tres dependencias: Subdirección para la Juventud, Subdirección para la Infancia y Comisaría de Familia Suba 1 – Turno 1.
Resultados del análisis 
• Criterio de coherencia: tuvo un cumplimiento del 97% ya que dos respuestas incumplieron con este criterio.
• Criterio de claridad: tuvo un cumplimiento del 99% ya que una respuesta incumplió con este criterio.
• Criterio de calidez: tuvo un cumplimiento del 96% ya que tres respuestas incumplieron con este criterio.
• Criterio de manejo del sistema: tuvo un cumplimiento del 99% ya que una respuesta incumplió con este criterio.
</t>
    </r>
    <r>
      <rPr>
        <u/>
        <sz val="9"/>
        <color rgb="FF000000"/>
        <rFont val="Arial"/>
        <family val="2"/>
      </rPr>
      <t xml:space="preserve">4. Jornadas de fortalecimiento: </t>
    </r>
    <r>
      <rPr>
        <sz val="9"/>
        <color rgb="FF000000"/>
        <rFont val="Arial"/>
        <family val="2"/>
      </rPr>
      <t xml:space="preserve">Enero 27 de 2026: mesa de trabajo virtual sobre criterios de calidad dirigida a dependencias con incumplimientos identificados, dirigida a  servidores y colaboradores de la Entidad.
Enero 28 de 2026: jornada de socialización del Procedimiento de Trámite de Peticiones Ciudadanas PCD-ATC-003 y del manejo funcional de Bogotá te escucha, dirigida a  servidores y colaboradores de la Entidad.
</t>
    </r>
    <r>
      <rPr>
        <u/>
        <sz val="9"/>
        <color rgb="FF000000"/>
        <rFont val="Arial"/>
        <family val="2"/>
      </rPr>
      <t xml:space="preserve">5.  Asistencia técnica y soporte operativo </t>
    </r>
    <r>
      <rPr>
        <sz val="9"/>
        <color rgb="FF000000"/>
        <rFont val="Arial"/>
        <family val="2"/>
      </rPr>
      <t>Se brindaron doscientos siete (207) orientaciones y soportes técnicos a los ciento tres (103) designados responsables de operar el Sistema Distrital para la Gestión de Peticiones Ciudadanas – Bogotá te escucha en la SDIS, relacionadas con creación y gestión de usuarios, restablecimiento de contraseñas, generación de bases de datos, asignación y traslado de peticiones, y acompañamiento en el manejo del sistema.</t>
    </r>
  </si>
  <si>
    <t>09/03/2026:
No se generan observaciones respecto al análisis reportado para el seguimiento del indicador. Sin embargo, se indica la conveniencia de resumir el reporte de acuerdo con la estructura sugerida.</t>
  </si>
  <si>
    <t>Durante el período comprendido entre el 1 y el 28 de febrero de 2026, el Servicio Integral de Atención a la Ciudadanía – SIAC adelantó las siguientes acciones orientadas al fortalecimiento de los criterios de calidad y oportunidad en las respuestas a las peticiones ciudadanas:
1. Estrategia de alertas tempranas Se enviaron dos sesiones de alertas dirigidas a las diferentes dependencias de la Entidad , relacionadas con peticiones en estado “pendientes en términos”, “gestión extemporánea” y “pendientes vencidas”, con el fin de advertir posibles riesgos de incumplimiento de los plazos legales.
2.Estrategia de comunicación institucional En el marco de la estrategia de comunicación institucional liderada por la Subsecretaría de Gestión Institucional, se elaboró y difundió una pieza comunicativa dirigida a funcionarios, contratistas y colaboradores de la entidad, orientada a fortalecer la apropiación de los criterios de calidad en la atención a la ciudadanía, con énfasis en buenas prácticas para el uso eficiente del sistema Bogotá te escucha.
3. Evaluación de los criterios de calidad en las respuestas Durante el período evaluado se analizó una muestra aleatoria de sesenta y siete (67) respuestas definitivas, generada mediante el aplicativo Epi-Info, correspondientes a peticiones gestionadas en el Sistema Distrital para la Gestión de Peticiones Ciudadanas – Bogotá te escucha. Del total de la muestra analizada, se identificaron cinco respuestas con incumplimiento en los criterios de calidad, correspondientes a dos dependencias: Subdirección para la Vejez y Subdirección Local de Engativá.
Resultados del análisis:
•Criterio de coherencia: tuvo un cumplimiento del 99% ya que una respuesta incumplió con este criterio.
•Criterio de claridad: tuvo un cumplimiento del 99% ya que una respuesta incumplió con este criterio.
•Criterio de calidez: tuvo un cumplimiento del 99% ya que una respuesta incumplió con este criterio.
•Criterio de manejo del sistema: tuvo un cumplimiento del 97% ya que dos respuestas incumplieron con este criterio.
4. Jornada de fortalecimiento Febrero 25 de 2026: se realizó una jornada de socialización del Procedimiento de Trámite de Peticiones Ciudadanas PCD-ATC-003 y del manejo funcional del sistema Bogotá te escucha, dirigida a  servidores y colaboradores de la Entidad.
5. Asistencia técnica y soporte operativo Durante febrero de 2026 se brindaron doscientos cuatro (204) orientaciones y soportes técnicos a los ciento tres (103) designados responsables de operar el Sistema Distrital para la Gestión de Peticiones Ciudadanas – Bogotá te escucha en la SDIS, relacionadas con creación y gestión de usuarios, restablecimiento de contraseñas, generación de bases de datos, asignación y traslado de peticiones, y acompañamiento en el manejo del sistema.</t>
  </si>
  <si>
    <t>El indicador durante el periodo reportado alcanza un cumplimiento del 99.94% en relación a la meta establecida, gestionando 22.979 peticiones ciudadanas de un total de 22.992 recibidas por la Entidad. Este resultado es fruto de la articulación de todas las dependencias de la Entidad y de la labor fundamental del SIAC, que realiza un seguimiento a través de alertas tempranas y asistencia técnica.
El porcentaje restante (0,06%) refiere a situaciones que han surgido en la gestión de las respuestas a las peticiones al interior de las dependencias, aspecto en el que estas continúan trabajando de manera constante.</t>
  </si>
  <si>
    <t>08/04/2026:
No se generan observaciones respecto al análisis reportado para el seguimiento del indicador.</t>
  </si>
  <si>
    <t>El indicador durante el periodo reportado alcanza un cumplimiento del 99.91% en relación a la meta establecida, gestionando 7.530 peticiones ciudadanas de manera oportuna, de un total de 7.537 gestionadas por la Entidad. Este resultado es fruto de la articulación de todas las dependencias de la Entidad y de la labor fundamental del SIAC, que realiza un seguimiento a través de alertas tempranas y asistencia técnica.
El porcentaje restante (0,09%) se refiere a situaciones que han surgido en la gestión de las respuestas a las peticiones al interior de las dependencias, aspecto en el que estas continúan trabajando de manera constante.</t>
  </si>
  <si>
    <t>08/05/2026:
No se generan observaciones respecto al análisis reportado para el seguimiento del indicador.</t>
  </si>
  <si>
    <t>El indicador durante el periodo reportado alcanza un cumplimiento del 99.88% en relación a la meta establecida, gestionando 6.806 peticiones ciudadanas de manera oportuna, de un total de 6.814 gestionadas por la Entidad. Este resultado es fruto de la articulación de todas las dependencias de la Entidad y de la labor fundamental del SIAC, que realiza un seguimiento a través de alertas tempranas y asistencia técnica.
El porcentaje restante (0,12%) se refiere a situaciones que han surgido en la gestión de las respuestas a las peticiones al interior de las dependencias, aspecto en el que estas continúan trabajando de manera constante.</t>
  </si>
  <si>
    <t>09/06/2026:
No se generan observaciones respecto al análisis reportado para el seguimiento del indicador.</t>
  </si>
  <si>
    <t>Durante el periodo reportado, el indicador alcanzó un cumplimiento del 99,91 % frente a la meta establecida, con 19.076 peticiones ciudadanas gestionadas de manera oportuna, de un total de 19.094 peticiones tramitadas por la Entidad.
Este resultado evidencia la articulación de las dependencias responsables de la gestión de peticiones, así como el rol fundamental del Servicio Integral de Atención a la Ciudadanía —SIAC—, mediante el seguimiento permanente, la generación de alertas tempranas y la asistencia técnica brindada a las áreas.
El porcentaje restante, equivalente al 0,09 %, corresponde a situaciones puntuales presentadas en la gestión interna de las respuestas por parte de algunas dependencias, sobre las cuales se continúa realizando seguimiento y fortaleciendo las acciones orientadas al cumplimiento oportuno.</t>
  </si>
  <si>
    <t>07/07/2026:
No se generan observaciones respecto al análisis reportado para el seguimiento del indicador.</t>
  </si>
  <si>
    <t>CE-005</t>
  </si>
  <si>
    <t>Cumplimiento del  Plan de Comunicaciones</t>
  </si>
  <si>
    <t xml:space="preserve">Cumplir con las actividades contempladas en el Plan de Comunicaciones.  </t>
  </si>
  <si>
    <t>Que los objetivos del plan de comunicaciones estén claramente definidos y comprendidos por todos los involucrados para dar cumplimiento a las fechas y plazos establecidos en el plan de comunicaciones para la ejecución de las actividades programadas.</t>
  </si>
  <si>
    <t>Eficacia</t>
  </si>
  <si>
    <t>(Número de Actividades ejecutadas / Número total de actividades programadas)*100</t>
  </si>
  <si>
    <t>Plan Estratégico de Comunicaciones (PLA-CE-001)</t>
  </si>
  <si>
    <t>Numerador: Total de actividades que se han completado con éxito según lo programado.
Denominador:  Total de actividades que se han programado en el Plan de Comunicaciones en el periodo. 
Nota: el cumplimiento de las actividades se ejecutará de la siguiente manera: 
I Trimestre: 12 actividades.
II Trimestre: 15 actividades.
III Trimestre:12 actividades.
IV Trimestre:15 actividades.</t>
  </si>
  <si>
    <t>Formato de  seguimiento indicadores del Plan estratégico de comunicaciones (FOR-CE-001).</t>
  </si>
  <si>
    <t>Durante el mes de enero de la vigencia 2026 se cumplió la totalidad de los indicadores establecidos en la programación del Plan Estratégico de Comunicaciones. Este resultado evidencia una ejecución del 100%, reflejando el cumplimiento integral de las metas operativas y de seguimiento definidas para el periodo.
Las evidencias, soportes y trazabilidad del proceso de seguimiento se encuentran consolidados en el formato FOR‑CE‑001, disponible en el repositorio institucional oficial:
 https://sdisgovco.sharepoint.com/:f:/s/sdis/oac/IgDD0ATSwbmuS7FXh0vb900-AVhqZHt4y9gI_pQyw67B1x8?e=hybFMN</t>
  </si>
  <si>
    <t>10/03/2026:
No se generan observaciones respecto al análisis y las evidencias reportados para el seguimiento del indicador.</t>
  </si>
  <si>
    <t>Durante el mes de febrero de la vigencia 2026 se cumplió con la totalidad de los  indicadores establecidos. Las 13 acciones ejecutadas y programadas para este periodo de las 15 contenidas en el Plan Estratégico de Comunicaciones , fueron desarrolladas conforme a lo previsto, alcanzando un nivel de avance equivalente al 100%.
Las evidencias, soportes y trazabilidad del proceso de seguimiento se encuentran consolidados en el formato FOR‑CE‑001, disponible en el repositorio institucional oficial:
 https://sdisgovco.sharepoint.com/:f:/s/sdis/oac/IgDD0ATSwbmuS7FXh0vb900-AVhqZHt4y9gI_pQyw67B1x8?e=hybFMN</t>
  </si>
  <si>
    <t>Mediante la  verificación a la  ejecución de los  indicadores programados para el mes de marzo en el Plan Estratégico de Comunicaciones, se evidencia que las acciones previstas para el periodo a reportar fueron desarrolladas conforme a la planificación establecida, dando cumplimiento oportuno a los cronogramas y criterios definidos. En consecuencia,  se alcanzó un nivel de ejecución del 100% de las actividades programadas para el período evaluado.
Como soporte de lo anterior, se anexa el Formato Formulación y Seguimiento Acumulativo de Indicadores del Plan Estratégico de Comunicaciones (FOR-EC-001) para su consulta.</t>
  </si>
  <si>
    <t>09/04/2026:
No se generan observaciones respecto al análisis y las evidencias reportados para el seguimiento del indicador.</t>
  </si>
  <si>
    <t>Una vez verificadas las actividades que dan cumplimiento  a los indicadores del Plan Estratégico de Comunicaciones para el periodo del  mes de abril,  se evidencia que los mismos  alcanzaron un cumplimiento del 100% de lo ejecutado sobre lo programado.</t>
  </si>
  <si>
    <t>12/05/2026:
No se generan observaciones respecto al análisis y las evidencias reportados para el seguimiento del indicador.</t>
  </si>
  <si>
    <t>Para el mes de mayo se ejecutaron de manera efectiva los indicadores programados en el Plan Estratégico de Comunicaciones, conforme a la planificación establecida, dando cumplimiento oportuno a los objetivos definidos. Como resultado, se reporta un alcance del 100% en la ejecución frente a lo programado.</t>
  </si>
  <si>
    <t>16/06/2026:
No se generan observaciones respecto al análisis y las evidencias reportados para el seguimiento del indicador.</t>
  </si>
  <si>
    <t>Durante el mes periodo correspondiente  a abril, mayo y junio  y de acuerdo con la fórmula del indicador de eficacia se dio cumplimiento al 100% de las actividades programadas en el Plan Estratégico de Comunicaciones (PLA-CE-001), ejecutándose satisfactoriamente las 15 actividades previstas para el periodo. 
Este resultado evidencia que los objetivos del Plan de Comunicaciones fueron claramente definidos y comprendidos por los involucrados, permitiendo la ejecución oportuna de las actividades programadas y el cumplimiento de las fechas y plazos establecidos.
Las evidencias, soportes y trazabilidad del proceso de seguimiento se encuentran consolidados en el formato FOR‑CE‑001, disponible en el repositorio institucional oficial:
https://sdisgovco.sharepoint.com/:x:/s/sdis/oac/IQAxbnKCw11HQoeunZPkxR74AXqyZEIoQKtEu1xv1nZKjrk?e=Jxp9oE</t>
  </si>
  <si>
    <t>07/07/2026: Ajustar reporte y cifras teniendo en cuenta que se reporta el trimestre y no mensual.
09/07/2026:
No se generan observaciones respecto al análisis y las evidencias reportados para el seguimiento del indicador.</t>
  </si>
  <si>
    <t>GEC-009</t>
  </si>
  <si>
    <t>Solicitudes de procesos de contratación directa reguladas en la Ley 80 tramitadas</t>
  </si>
  <si>
    <t>Establecer el porcentaje de solicitudes tramitadas de nuevas contrataciones que requiera la entidad correspondientes a causales de contratación directa de la Ley 80 de 1993 exceptuando los descritos en el literal H del numeral 4 del articulo segundo de la Ley 1150 de 2007 (...contratos de prestación de servicios profesionales y/o de apoyo a la gestión...) frente a las solicitudes del cronograma de radicación.</t>
  </si>
  <si>
    <t>Radicación del trámite con el término y justificación enmarcada en los principios de la contratación estatal, según la programación propuesta en el cronograma de radicación.</t>
  </si>
  <si>
    <t>(Número de solicitudes de procesos de contratación directa  radicadas  / Número de  total de solicitudes de contratación programadas en el cronograma) * 100</t>
  </si>
  <si>
    <t>Cronograma de radicación de contratación directa.</t>
  </si>
  <si>
    <r>
      <t>Numerador: Se toma el número de solicitudes de nuevas contrataciones radicadas en la Subdirección de Contratación (exceptuando los descritos en el literal H del numeral 4 del articulo segundo de la Ley 1150 de 2007 - contratos de prestación de servicios profesionales y/o de apoyo a la gestión...)  en el periodo comprendido por cada trimestre de la vigencia.
Denominador: Posteriormente, se divide el valor anterior en el número de soli</t>
    </r>
    <r>
      <rPr>
        <sz val="9"/>
        <color theme="1"/>
        <rFont val="Arial"/>
        <family val="2"/>
      </rPr>
      <t xml:space="preserve">citudes de contratación directa programadas y no programadas pero requeridas </t>
    </r>
    <r>
      <rPr>
        <sz val="9"/>
        <rFont val="Arial"/>
        <family val="2"/>
      </rPr>
      <t xml:space="preserve">en el periodo de medición </t>
    </r>
    <r>
      <rPr>
        <sz val="9"/>
        <color theme="1"/>
        <rFont val="Arial"/>
        <family val="2"/>
      </rPr>
      <t xml:space="preserve">de acuerdo con el cronograma de radicación comprendido por cada trimestre de la vigencia. </t>
    </r>
    <r>
      <rPr>
        <sz val="9"/>
        <rFont val="Arial"/>
        <family val="2"/>
      </rPr>
      <t xml:space="preserve">
Nota1: se define radicadas, como las solicitudes que fueron solicitadas ante la Subdirección de Contratación cumpliendo con los requisitos establecidos en la lista de chequeo de contratación directa.
</t>
    </r>
    <r>
      <rPr>
        <sz val="9"/>
        <color theme="1"/>
        <rFont val="Arial"/>
        <family val="2"/>
      </rPr>
      <t>Nota2: el resultado del indicador acumulado será la sumatoria de cada trimestre.</t>
    </r>
  </si>
  <si>
    <t>Seguimiento al cumplimiento del cronograma de radicación de contratación directa.</t>
  </si>
  <si>
    <t>Durante el mes de enero, se radicaron un total de 5 procesos para contratación directos ante la Subdirección de Contratación, de los 3 programados en el cronograma de radicación de contratación directa a corte 31 de enero de 2026. 
Las dependencias que no radicaron a tiempo según compromiso fueron:
8047 Subdirección para la Discapacidad: 1
Nota: algunos de los procesos aquí relacionados no estaban incluidos en la matriz de compromisos, se derivan de procesos radicados fuera de programación por las dependencias solicitantes.</t>
  </si>
  <si>
    <t>16/03/2026:
No se generan observaciones respecto al análisis y las evidencias reportados para el seguimiento del indicador.</t>
  </si>
  <si>
    <t>Durante el mes de febrero, se radicaron un total de 5 procesos para contratación directos  ante la Subdirección de Contratación, de los 8 programados en el cronograma de radicación de contratación directa a corte 28 de febrero de 2026. 
Las dependencias que no radicaron a tiempo según compromiso fueron:
7948 Subdirección para la Adultez: 2
Nota: algunos de los procesos aquí relacionados no estaban incluidos en la matriz de compromisos, se derivan de procesos radicados fuera de programación por las dependencias solicitantes.</t>
  </si>
  <si>
    <t>Durante el primer trimestre, se radicaron un total de 17 procesos para contratación directos, de los 18 programados en el cronograma de radicación de contratación directa a corte 31 de marzo de 2026.
Las dependencias que no radicaron a tiempo según compromiso fueron:
7948 Subdirección para la Adultez: 3
Nota: algunos de los procesos aquí relacionados no estaban incluidos en la matriz de compromisos, se derivan de procesos radicados fuera de programación por las dependencias solicitantes.</t>
  </si>
  <si>
    <t>09/04/2026:
Realizar ajustes de acuerdo con lo requerido.
14/04/2026:
No se generan observaciones respecto al análisis y las evidencias reportados para el seguimiento del indicador.</t>
  </si>
  <si>
    <t>Durante el mes de abril, se radicó 1 proceso para contratación directa ante la Subdirección de Contratación, de los 6 programados en el cronograma de radicación de contratación directa a corte 30 de abril de 2026. 
Las dependencias que no radicaron a tiempo según compromiso fueron:
7938 Dirección de Transferencias: 3
8047 Subdirección para la Discapacidad: 3
Nota: se radico un proceso correspondiente a Marzo.</t>
  </si>
  <si>
    <t>12/05/2026:
No se generan observaciones respecto al análisis y las evidencias reportados para el seguimiento del indicador. Sin embargo, se recomienda para próximos reportes indicar, que acciones se realizan, para recordar a las dependencias lo que deben radicar y así cumplir el cronograma, cuando las mismas no radican.</t>
  </si>
  <si>
    <t>Durante el mes de mayo, se radicaron 3 procesos para contratación directa ante la Subdirección de Contratación, no obstante, para el mes de mayo no habían procesos programados en el cronograma de radicación de contratación directa. 
Nota: Se radicaron 2 procesos que no se encontraban  incluidos en la matriz de compromisos, que se derivan de procesos radicados fuera de programación por las dependencias solicitantes y  1 proceso correspondiente al mes de Abril.</t>
  </si>
  <si>
    <t xml:space="preserve">16/06/2026:
No se generan observaciones respecto al análisis reportado para el seguimiento del indicador. </t>
  </si>
  <si>
    <r>
      <t xml:space="preserve">Durante el segundo trimestre, se radicaron un total de 10 procesos para contratación directa, a continuación se muestra el resumen por mes:
Abril: 6 programados que no radican y se recibe 1 No programado para el periodo.
Mayo: no habían programados y se reciben 3 No programados (1 que no estaba programado en el mes y 2 que no tenían compromiso).
Junio: 1 programado que no radica y se reciben 6 no programados (2 que no estaban programados en el mes y 4 que no tenían compromiso).
Es de notar que para el periodo se tenían 7 programados en el trimestre según el cronograma de radicación de contratación directa a corte 30 de junio de 2026, de los cuales fueron radicados en el periodo correspondiente </t>
    </r>
    <r>
      <rPr>
        <u/>
        <sz val="9"/>
        <color theme="1"/>
        <rFont val="Arial"/>
        <family val="2"/>
      </rPr>
      <t xml:space="preserve">3 </t>
    </r>
    <r>
      <rPr>
        <sz val="9"/>
        <color theme="1"/>
        <rFont val="Arial"/>
        <family val="2"/>
      </rPr>
      <t>(solo que no en la fecha de compromiso inicial), y las dependencias que no han radicado según compromiso son:
7938 Dirección de Transferencias: 1
8047 Subdirección para la Discapacidad: 3
Nota: 3 de los procesos aquí relacionados no estaban incluidos en la matriz de compromisos, se derivan de procesos radicados fuera de programación por las dependencias solicitantes.</t>
    </r>
  </si>
  <si>
    <t>09/07/2026:
No se generan observaciones respecto al análisis reportado para el seguimiento del indicador. Sin embargo, nuevamente se recomienda para próximos reportes indicar, que acciones se realizan, para recordar a las dependencias lo que deben radicar y así cumplir el cronograma, cuando las mismas no radican.</t>
  </si>
  <si>
    <t>GEC-010</t>
  </si>
  <si>
    <t>Solicitudes de procesos de selección tramitados</t>
  </si>
  <si>
    <t>Establecer el porcentaje de solicitudes  de selección tramitadas por la Subdirección de Contratación frente a las solicitudes de selección del cronograma de radicación.</t>
  </si>
  <si>
    <t xml:space="preserve">(Número de procesos de selección radicados / Número total de solicitudes de contratación de selección programadas en el cronograma) * 100
</t>
  </si>
  <si>
    <t>Cronograma de radicación de procesos de selección.</t>
  </si>
  <si>
    <r>
      <t>Numerador: Se toma el número de procesos de selección radicados y registrados en el cronograma</t>
    </r>
    <r>
      <rPr>
        <strike/>
        <sz val="9"/>
        <color theme="1"/>
        <rFont val="Arial"/>
        <family val="2"/>
      </rPr>
      <t xml:space="preserve"> </t>
    </r>
    <r>
      <rPr>
        <sz val="9"/>
        <color theme="1"/>
        <rFont val="Arial"/>
        <family val="2"/>
      </rPr>
      <t>de radicación de procesos de selección en el trimestre de medición. 
Denominador: Posteriormente, se divide el valor anterior en el número de procesos de selección programados y no programados pero requeridos en el periodo, de acuerdo con el cronograma radicado ante la Subdirección en el trimestre de la medición.
Nota1: se define radicadas, como las solicitudes de contratación entregadas a la Subdirección de Contratación que cumplen lo establecido en las listas de chequeo de procesos de selección.
Nota2: el resultado del indicador acumulado será la sumatoria de cada trimestre.</t>
    </r>
  </si>
  <si>
    <t>Seguimiento al cumplimiento del cronograma de radicación de procesos de selección.</t>
  </si>
  <si>
    <t>Durante el periodo se tenia programado la radicación de 7 procesos, de los cuales se radicaron 2, el otro, estaba programado para el mes de febrero.
Las dependencias que no radicaron procesos  programados para enero son:
- SUBDIRECCIÓN PARA LA DISCAPACIDAD
- Subdirección de Nutrición
- Subdirección de Talento Humano
- SUBDIRECCIÓN DE PLANTAS FISICAS
- SUBDIRECCIÓN PARA LA VEJEZ</t>
  </si>
  <si>
    <t>Durante el periodo se tenia programado la radicación de 20 procesos, de los cuales se radicaron 6, teniendo en cuenta que en enero2026 se radico un proceso programado para febrero 2026.
Las dependencias que no radicaron procesos  programados para enero son:
- SUBDIRECCIÓN PARA LA DISCAPACIDAD
- SUBDIRECCION PARA LA IDENTIFICACION Y CARACTERIZACIÓN E INTEGRACIÓN. 
- Subdirección de Nutrición
- SUBDIRECCIÓN ADMINISTRATIVA Y FINANCIERA
SUBDIRECCIÓN DE INVESTIGACIÓN E INFORMACIÓN
- SUBDIRECCIÓN PARA LA INFANCIA
- SUBDIRECCIÓN PARA LA VEJEZ
- SUBDIRECCION PARA LA ADULTEZ
- DIRECCIÓN DE TRANSFERENCIAS</t>
  </si>
  <si>
    <t xml:space="preserve">Durante el primer trimestre, se radicaron un total de 26 procesos de selección, de los 30 programados en el cronograma de radicación a corte 31 de marzo de 2026.
Las dependencias que no radicaron a tiempo según compromiso fueron:
-SUBDIRECCIÓN DE INVESTIGACIÓN E INFORMACIÓN 2
- Subdirección de Adultez 1.
- Subdirección de Administración de la Información de Transferencias 1
En virtud de lo anterior se han generado las alertas correspondientes en el marco del comité Directivo. </t>
  </si>
  <si>
    <t>09/04/2026:
No se generan observaciones respecto al análisis y las evidencias reportados para el seguimiento del indicador, sin embargo, se pide poner especial atención para que puedan cumplir la meta al final de la vigencia.</t>
  </si>
  <si>
    <t xml:space="preserve">Durante el periodo se tenia programado la radicación de 3 procesos, de los cuales se radicó 1 proceso:
Las dependencia que no radico a tiempo según compromiso fueron:
- Subdirección de Adultez 2
En virtud de lo anterior se han generado las alertas correspondientes en el marco del comité Directivo. </t>
  </si>
  <si>
    <t xml:space="preserve">12/05/2026:
No se generan observaciones respecto al análisis y las evidencias reportados para el seguimiento del indicador. </t>
  </si>
  <si>
    <t xml:space="preserve">Durante el periodo respectivo no se tenia programado la radicación de procesos, pero dentro del respectivo periodo se radicaron 8 procesos por parte de las siguientes dependencias:
Subdirección de Investigación en información (2)
Subdirección de Desarrollo del Talento Humano (1)
Subdirección de Plantas Físicas (3)
Oficina Asesora de Comunicaciones (1)
Subdirección Administrativa y Financiera (1)
Los procesos anteriormente señalados y radicados dentro del periodo de mayo, no se encontraban incluidos por las respectivas dependencias en el listado de compromiso de radicación para este periodo, que se estableció en el mes de enero. .
</t>
  </si>
  <si>
    <t>Durante el periodo respectivo no se tenía programada la radicación de procesos, pero dentro del respectivo periodo se radicaron 15 procesos por parte de las siguientes dependencias:
Subdirección de Investigación en información (3)
Subdirección de Desarrollo del Talento Humano (2)
Subdirección de Plantas Físicas (5)
Subdirección Abastecimiento (3)
Subdirección Administrativa y financiera (1)
Oficina Asesora de Comunicaciones (1)
Los procesos anteriormente señalados y radicados dentro del periodo de junio, no se encontraban incluidos por las respectivas dependencias en el listado de compromiso de radicación para este periodo, que se estableció en el mes de enero.
Por otro lado, las dependencias que no radicaron fueron: 
Subdirección para la Adultez (2)
Dirección de Transferencias (1)</t>
  </si>
  <si>
    <t xml:space="preserve">09/07/2026:
Revisar las evidencias adjuntas, toda vez que no dan fe de lo que están reportando. Nuevamente se recomienda para próximos reportes indicar, que acciones se realizan, para recordar a las dependencias lo que deben radicar y así cumplir el cronograma, cuando las mismas no radican.
14/07/2026:
No se generan observaciones respecto al análisis reportado para el seguimiento del indicador. </t>
  </si>
  <si>
    <t>TH-008</t>
  </si>
  <si>
    <t xml:space="preserve">Frecuencia de Accidentalidad de la SDIS
</t>
  </si>
  <si>
    <t>Monitorear el  comportamiento de la accidentalidad, con el fin de implementar acciones de prevención y corrección de los agentes causantes.</t>
  </si>
  <si>
    <t>Reporte oportuno de accidentes de trabajo por parte de colaboradores</t>
  </si>
  <si>
    <t>(N° accidentes de trabajo del periodo / N° total de Colaboradores activos del periodo)* 100</t>
  </si>
  <si>
    <t>* Formato único de reportes de accidentes de trabajo
* Matriz Registros de accidentalidad 
* Base de datos ARL
* Bases de datos de funcionarios de planta y contratistas</t>
  </si>
  <si>
    <t>Determinar el número de accidentes presentados en un periodo, tomando la información de la matriz de accidentalidad, columna mes reporte de AT,  en relación con el número total de los colaboradores activos de la entidad. Para lo cual se tendrá en cuenta la siguiente tabla de rangos:
Rango % Avance
0 a 2,00% - 100% Sobresaliente
2,01% a 4,00% - 75% Satisfactorio
&gt; 4,01% - 5,5% Deficiente
Nota: La línea de referencia para este indicador es 2,00% mensual, lo que significa que los valores superiores generan una alerta y los inferiores un buen desempeño.</t>
  </si>
  <si>
    <t>Base de datos de accidentalidad</t>
  </si>
  <si>
    <t>Mensual</t>
  </si>
  <si>
    <t xml:space="preserve">En el mes de enero  de 2026 se presentaron 21 eventos, los cuales han sido reportados a la ARL Positiva, de estos accidentes 9 fueron por golpe o contusión o aplastamiento  corresponden al 42.9%, 5 por torcedura, esguince, desgarro muscular, sin herida, correspondiente al 23.8%, 3 por herida correspondiente al 14.3%, 3 por otros tipos de lesiones correspondiente al 14,3% y 1 por fractura.
Con un total de 10931 entre funcionarios de planta y contratistas la frecuencia de la accidentalidad fue de 0.19% por debajo de la línea de referencia fijada y con un avance sobresaliente según la tabla de rango establecida.
Con el fin de reducir la accidentalidad se realizaron las siguientes acciones: 
• Seguimiento a los procesos de investigación de los accidentes de trabajo ocurridos 
• Planeación y cronograma  de inspecciones para el 2026. 
• Cronograma de capacitación para el 2026, de acuerdo a la identificación de los riesgos y peligros a que se encuentran expuestos, estrategias de prevención de la accidentalidad y autocuidado en labores sociales, prevención de caídas a nivel. </t>
  </si>
  <si>
    <t>09/03/2026 Se recomienda adelantar todas las acciones pertinentes para lograr la meta propuesta.
No se generan observaciones respecto al análisis presentado en el seguimiento al indicador de gestión.</t>
  </si>
  <si>
    <t xml:space="preserve">En el mes de febrero de 2026 se presentaron 34 eventos, los cuales han sido reportados a la ARL Positiva, de estos accidentes 19 fueron por golpe o contusión o aplastamiento  corresponden al 55.9%, 8 por torcedura, esguince, desgarro muscular, sin herida,  correspondiente al 23.5%, 4 por otros tipos de lesiones correspondiente al 11.8%,  2 por heridas correspondiente  al 5.9% y 1 por trauma superficial correspondiente al 2.9%.
Se evidencia un aumento en el número de accidentes, lo cual se debe al inicio en la operación en jardines infantiles y otros tipos de servicios que presta la entidad.
Con un total de 10894 entre funcionarios de planta y contratistas la frecuencia de la accidentalidad fue de 0.31% por debajo de la línea de referencia fijada y con un avance sobresaliente según la tabla de rango establecida.
Con el fin de reducir la accidentalidad se realizaron las siguientes acciones: 
• Seguimiento a los procesos de investigación de los accidentes de trabajo ocurridos 
• Planeación y cronograma  de inspecciones para el 2026. 
• Cronograma de capacitación para el 2026, de acuerdo a la identificación de los riesgos y peligros a que se encuentran expuestos, estrategias de prevención de la accidentalidad y autocuidado en labores sociales, prevención de caídas a nivel. </t>
  </si>
  <si>
    <t>09/03/2026 No se generan observaciones respecto al análisis presentado en el seguimiento al indicador de gestión.</t>
  </si>
  <si>
    <t>En el mes de marzo de 2026 se presentaron 45 eventos, los cuales han sido reportados a la ARL Positiva, de estos accidentes 27 fueron por golpe o contusión o aplastamiento, 8 fueron por torcedura o esguince, 3 por lesiones múltiples, 3 de otro tipo, 2 por herida , 1 por conmoción o trauma y 1 por envenenamiento.
Se evidencia un aumento en el número de accidentes, debido a que durante el mes de marzo hubo un incremento de actividades en campo u operativas propias de la misionalidad de la entidad.
Para un total de 10985  entre funcionarios de planta y contratistas la frecuencia de la accidentalidad fue de 0,41% por debajo de la línea de referencia fijada y con un avance sobresaliente según la tabla de rango establecida.
Con el fin de reducir la accidentalidad se realizaron las siguientes acciones: 
• Seguimiento a los procesos de investigación de los accidentes de trabajo ocurridos.
• Cronograma de capacitación para el 2026, de acuerdo con la identificación de los riesgos y peligros a que se encuentran expuestos, 
* Estrategias de prevención de la accidentalidad y autocuidado en labores sociales, prevención de caídas a nivel.</t>
  </si>
  <si>
    <t>10/04/2026 No se generan observaciones respecto al análisis presentado en el seguimiento al indicador de gestión.</t>
  </si>
  <si>
    <t>En el mes de abril de 2026 se presentaron 23 eventos, los cuales han sido reportados a la ARL Positiva, de estos accidentes 12 fueron por golpe o contusión o aplastamiento  corresponden al 52.2%, 6 fueron por torcedura o esguince que corresponden al 26.1%, 2 por conmoción o trauma correspondiente al 8,7%, 2 por trauma superficial correspondiente al 8,7% y 1 por herida correspondiente al 4,3%.
Se evidencia una disminución en el número de accidentes, gracias a la implementación efectiva del Sistema de Gestión de Seguridad y Salud en el Trabajo, el fortalecimiento de la cultura de prevención, las capacitaciones, las inspecciones y el control oportuno de los riesgos laborales.
Para un total de 10884  entre funcionarios de planta y contratistas la frecuencia de la accidentalidad fue de 0,21% por debajo de la línea de referencia fijada y con un avance sobresaliente según la tabla de rango establecida.
A fin de reducir la accidentalidad se realizaron las siguientes acciones: 
• Seguimiento a los procesos de investigación de los accidentes de trabajo ocurridos 
• Planeación y cronograma  de inspecciones para el 2026. 
• Cronograma de capacitación para el 2026, de acuerdo a la identificación de los riesgos y peligros a que se encuentran expuestos, Estrategias de prevención de la accidentalidad y autocuidado en labores sociales, prevención de caídas a nivel. "</t>
  </si>
  <si>
    <t>12/05/2026 No se generan observaciones respecto al análisis presentado en el seguimiento al indicador de gestión.</t>
  </si>
  <si>
    <t xml:space="preserve">Durante el mes de mayo de 2026 se presentaron 35 eventos de accidente de trabajo, los cuales fueron reportados a la ARL Positiva. Del total de accidentes registrados, 20 correspondieron a golpes, contusiones o aplastamientos, 6 a torceduras o desgarros, 5 a heridas, 2 a conmociones o traumas equivalentes, 1 a trauma superficial y 1 a lesiones múltiples.
Se evidencia un aumento en el número de accidentes respecto a periodos anteriores. Este comportamiento está relacionado con el incremento de intervenciones y actividades desarrolladas por las diferentes subdirecciones, lo que genera una mayor exposición de los trabajadores a los riesgos presentes en la ejecución de sus funciones y, en consecuencia, un incremento en la ocurrencia de accidentes de trabajo.
Para un total de 10.899  entre funcionarios de planta y contratistas la frecuencia de la accidentalidad fue de 0,32% por debajo de la línea de referencia fijada y con un avance sobresaliente según la tabla de rango establecida.
Con el fin de reducir la accidentalidad se realizaron las siguientes acciones: 
• Seguimiento a los procesos de investigación de los accidentes de trabajo ocurridos 
• Planeación y cronograma  de inspecciones para el 2026. 
• Cronograma de capacitación para el 2026, de acuerdo con la identificación de los riesgos y peligros a que se encuentran expuestos, Estrategias de prevención de la accidentalidad y autocuidado en labores sociales, prevención de caídas a nivel. </t>
  </si>
  <si>
    <t>12/06/2026 No se generan observaciones respecto al análisis presentado en el seguimiento al indicador de gestión.</t>
  </si>
  <si>
    <t xml:space="preserve">Durante el mes de junio de 2026 se presentaron 43 eventos de accidente de trabajo, los cuales fueron reportados a la ARL Positiva. Del total de accidentes registrados, 22 correspondieron a golpes, contusiones o aplastamientos, 5 por efecto del clima u otros efectos ambientales, 5 por otros; 4 por conmociones o traumas, 4 por torceduras, esguince o desgarro; y 3 por heridas.
Se evidencia un aumento en el número de accidentes respecto a periodos anteriores. Este comportamiento puede estar relacionado con el incremento de intervenciones y actividades desarrolladas por las diferentes subdirecciones, lo que genera una mayor exposición de los trabajadores a los riesgos presentes en la ejecución de sus funciones y, en consecuencia, un incremento en la ocurrencia de accidentes de trabajo.
Para un total de 10.661  entre funcionarios de planta y contratistas la frecuencia de la accidentalidad fue de 0,40%, por debajo de la línea de referencia fijada y con un avance sobresaliente según la tabla de rango establecida.
Con el fin de reducir la accidentalidad se realizaron las siguientes acciones: 
• Seguimiento a los procesos de investigación de los accidentes de trabajo ocurridos 
• Planeación y cronograma  de inspecciones para el 2026. 
• Cronograma de capacitación para el 2026, de acuerdo a la identificación de los riesgos y peligros a que se encuentran expuestos, Estrategias de prevención de la accidentalidad y autocuidado en labores sociales, prevención de caídas a nivel. </t>
  </si>
  <si>
    <t>10/07/2026 No se generan observaciones respecto al análisis presentado en el seguimiento al indicador de gestión.</t>
  </si>
  <si>
    <t>TH-009</t>
  </si>
  <si>
    <t>Ausentismo por causa médica en la SDIS</t>
  </si>
  <si>
    <t>Verificar el impacto de las actividades en promoción y prevención que se ejecutan, a través del monitoreo del ausentismo por causa medicas.</t>
  </si>
  <si>
    <t>Reporte oportuno de incapacidades</t>
  </si>
  <si>
    <t xml:space="preserve">(No. de días de ausencia por incapacidad laboral y común en el periodo / (No. de días de trabajo programados en la entidad para el periodo * el número de servidores(as) activos del periodo)*100
</t>
  </si>
  <si>
    <t xml:space="preserve">* Base de datos ARL
* Bases de datos de servidores(as) de planta
* Información de incapacidades medicas </t>
  </si>
  <si>
    <t>Calcular el número de días de ausencia por incapacidad medica laboral y común presentados en un periodo en relación con el número total de días programados por la entidad para laborar.  Para lo cual se tendrá en cuenta la siguiente tabla de rangos:
Rango %  Avance
0 a 4,0% - 100% Sobresaliente
4,01% a 6,0% - 75% Satisfactorio
&gt; 6,01% - 10,0% Deficiente
Nota: La línea de referencia para este indicador es 4.0% mensual, lo que significa que los valores superiores generan una alerta y los inferiores un buen desempeño.</t>
  </si>
  <si>
    <t>Matriz de registro de incapacidades filtrada para el período</t>
  </si>
  <si>
    <t>Durante el mes de enero se reportaron 140 casos de ausencias por incapacidad médica, distribuidos de la siguiente manera: 129 casos por enfermedad general, 6 por accidente de trabajo y 5 por accidente común. Como resultado de estas incapacidades se generaron 746 días de ausencia, de los cuales 628 días correspondieron a enfermedad general, 50 días a accidentes de trabajo y 68 días a accidentes comunes.
En términos de impacto sobre la jornada laboral, se perdió el 1,7% de los días programados de trabajo debido a incapacidades médicas. Este porcentaje se encuentra por debajo de la línea de referencia establecida, lo que evidencia un comportamiento favorable del indicador y un nivel sobresaliente según la tabla de rangos definida.
Durante el periodo analizado, la entidad contó con 2.175 funcionarios de planta, con 20 días laborales programados en el mes, lo que representó 43.500 días hombre programados de trabajo.
Una vez identificados los principales grupos de enfermedad causantes de incapacidad, se determinó continuar con el seguimiento al estado de salud de los servidores(as) y con las capacitaciones en prevención y cuidado, con el fin de fortalecer las acciones de promoción de la salud laboral.</t>
  </si>
  <si>
    <t>Durante el mes de febrero se reportaron 137 casos de ausencias por enfermedad general, los cuales representaron 719 días de ausencia.
Para este periodo no se registraron incapacidades asociadas a accidentes de trabajo ni a enfermedad laboral, evidenciando un comportamiento estable en cuanto a eventos de origen ocupacional dentro de la entidad.
En términos de impacto sobre la jornada laboral, se perdió el 1,6% de los días programados de trabajo debido a incapacidades médicas, porcentaje que se encuentra por debajo de la línea de referencia establecida, lo que refleja un desempeño favorable según la tabla de rangos definida para el indicador.
Es importante señalar que durante el mes se contó con 2.168 funcionarios de planta, con 20 días laborales programados, lo que representó un total de 368.560 horas hombre trabajadas en la entidad.
A partir de la identificación de los principales grupos de enfermedad generadores de incapacidad, se determinó continuar con el seguimiento al estado de salud de los servidores(as) y fortalecer las estrategias de capacitación en promoción y prevención, orientadas al autocuidado y al mantenimiento de condiciones adecuadas de salud laboral.</t>
  </si>
  <si>
    <t>09/03/2026 Se recomienda adelantar todas las acciones pertinentes para lograr la meta propuesta para el siguiente periodo.
No se generan observaciones respecto al análisis presentado en el seguimiento al indicador de gestión.</t>
  </si>
  <si>
    <t xml:space="preserve">Con 100  casos de ausencias por incapacidad médica certificada, presentados en el mes de marzo, se generaron 536  días de ausencia, registrando 531  días por enfermedad general y 5 días por accidente de trabajo,  por lo cual se perdió 1,24% de días programados de trabajo, por incapacidad médica, por debajo del línea de referencia fijada y con un avance Sobresaliente según la tabla de rangos establecida.
Durante el primer trimestre, se registraron 377 casos de ausencia (140 casos en el mes de enero, 137 en el mes de febrero y 100 en el mes de marzo), derivado de estas ausencias se registraron 2001 días perdidos (746 días en el mes de enero, 719 días en el mes de febrero y 536 días en el mes de marzo), por diferentes tipo de origen. El promedio para el primer trimestre es 1,54%, por debajo de la línea de referencia fijada en la nueva tabla de rangos, y con un avance sobresaliente según la tabla de rangos establecida.
Como evidencia se aporta la base de ausentismo. (Para el numerador ver fila 19 "Días perdidos" columnas E, H y K y para el denominador ver Fila 17 "Número de días de trabajo programados" columnas E, H y K).
</t>
  </si>
  <si>
    <t>Durante el mes de abril se reportaron 250 casos de ausencias por incapacidad médica. Estas incapacidades generaron un total de 1.204 días de ausencia, de los cuales 1.140 correspondieron a enfermedad general, 57 a accidentes de trabajo, 2 a accidentes comunes y 5 a enfermedad laboral.
En términos de impacto, se presentó una pérdida del 2,64 % de los días programados de trabajo, indicador que se mantiene por debajo de la línea de referencia establecida, reflejando un comportamiento favorable. Durante este periodo, la entidad contó con 2.278 funcionarios de planta y 20 días laborales programados, para un total de 45.560 horas-hombre trabajadas.
Se evidencia un incremento tanto en el número de casos como en los días de ausencia. Este comportamiento se debe a una mayor incidencia de enfermedades generales, especialmente infecciosas y respiratorias.
Adicionalmente, se identificó que las afecciones osteomusculares continúan afectando a un número importante de colaboradores, lo que sugiere la necesidad de seguir fortaleciendo el programa de vigilancia epidemiológica osteomuscular. En este contexto, se continuará con el seguimiento al ausentismo y las acciones de promoción, prevención y autocuidado, con el fin de mitigar su impacto en la salud de los servidores.</t>
  </si>
  <si>
    <t>12/05/2026 Se recomienda adelantar todas las acciones pertinentes para lograr la meta propuesta para el siguiente periodo.
No se generan observaciones respecto al análisis presentado en el seguimiento al indicador de gestión.</t>
  </si>
  <si>
    <t>Durante el mes de mayo se reportaron 244 casos de ausencias por incapacidad médica. Estas incapacidades generaron un total de 1.033 días de ausencia, de los cuales 993 correspondieron a enfermedad general, y 40 a accidentes de trabajo.
En términos de impacto, se presentó una pérdida del 2,36 % de los días programados de trabajo, indicador que se mantiene por debajo de la línea de referencia establecida, reflejando un comportamiento favorable. Durante este periodo, la entidad contó con 2.303 funcionarios de planta y 19 días laborales programados, para un total de 43.757 horas-hombre trabajadas.
Este comportamiento se debe a una mayor incidencia de enfermedades generales, especialmente infecciosas y respiratorias.
Adicionalmente, se identificó que las afecciones osteomusculares continúan afectando a un número importante de colaboradores, lo que sugiere la necesidad de seguir fortaleciendo el programa de vigilancia epidemiológica osteomuscular. En este contexto, se continuará con el seguimiento al ausentismo y las acciones de promoción, prevención y autocuidado, con el fin de mitigar su impacto en la salud de los servidores.</t>
  </si>
  <si>
    <t>Con 177  casos de ausencias por incapacidad médica certificada, presentados en el mes de junio, se generaron 729  días de ausencia, registrando 709  días por enfermedad general y 20 días por accidente de trabajo,  por lo cual se perdió 1,67% de días programados de trabajo, por incapacidad médica, por debajo del línea de referencia fijada y con un avance Sobresaliente según la tabla de rangos establecida.
Durante el segundo  trimestre, se registraron 671 casos de ausencia (250 casos en el mes de abril, 244 en el mes de mayo  y 177 en el mes de junio), derivado de estas ausencias se registraron 2966 días perdidos (1204 días en el mes de abril, 1033 días en el mes de mayo y 729 días en el mes de junio), por diferentes tipo de origen. El promedio para el segundo  trimestre es 2,22%, por debajo de la línea de referencia fijada en la nueva tabla de rangos, y con un avance sobresaliente según la tabla de rangos establecida.
Como evidencia se aporta la base de ausentismo. (Para el numerador ver fila 19 "Días perdidos" columnas N, Q y T y para el denominador ver Fila 17 "Número de días de trabajo programados" columnas N, Q y T).</t>
  </si>
  <si>
    <t>GT-001</t>
  </si>
  <si>
    <t>Transferencias exitosas  realizadas  durante los ciclos de pago de la Estrategia de Ingreso Mínimo Garantizado</t>
  </si>
  <si>
    <t>Medir el porcentaje de transferencias exitosas realizadas durante los ciclos de pago de la Estrategia de Ingreso Mínimo Garantizado</t>
  </si>
  <si>
    <t>Ejecutar acciones, como jornadas de bancarización y campañas de información, para lograr que se disminuyan las transferencias  no exitosas durante el proceso de pago de los ciclos  de la Estrategia Ingreso Mínimo Garantizado.</t>
  </si>
  <si>
    <t>(Número de transferencias exitosas / Número de transferencias enviadas a pago - Número de transferencias no confirmadas) x 100</t>
  </si>
  <si>
    <t>Listados de dispersión generados por la Dirección de Transferencias  y listados de confirmación de pagos reportados por los operadores financieros y no financieros.</t>
  </si>
  <si>
    <t>El numerador se calcula mediante el conteo del uno a uno de las dispersiones exitosas reportadas por los operadores financieros y no financieros en los listados de confirmación de pagos. 
El denominador se calcula mediante la sumatoria del total de las transferencias reportadas en los listados de dispersión y se le resta las transferencias reportadas como no confirmadas. 
Nota1: el resultado del indicador para la vigencia será el avance acumulado que se calcula de la suma de los valores reportados trimestralmente.                                                                                                                                                                                                                                                                                                                                                                                                                                                                                                                                                                                                                                                                                                                                                                        
Nota2: para el cálculo del indicador no se tendrá en cuenta el componente Pasajes Gratis y solo se vincularán a la medición los nuevos componentes que se implementen y cuya ejecución se realice con el mismo método de las transferencias monetarias de IMG (Ingreso Mínimo Garantizado).</t>
  </si>
  <si>
    <t>Reporte de transacciones</t>
  </si>
  <si>
    <t>Durante el mes de enero se realizaron los pagos correspondientes al ciclo 1 de 2026 de transferencias de Ingreso Mínimo Garantizado, se enviaron 197.243, de los cuales  se reportan como exitosos 63.290 es decir el 32,09%. Es necesario señalar que,  aún no se tiene la confirmación de todos los pagos enviados, debido a que en el momento no hay convenios con los operadores financieros y se está pagando por medio de otros mecanismos dispuestos por la Secretaría Distrital de Hacienda, y la confirmación del estado de las transacciones no es rápida.</t>
  </si>
  <si>
    <t>Durante el mes de febrero se realizaron los pagos correspondientes al ciclo 2 de 2026 de transferencias de Ingreso Mínimo Garantizado, se enviaron 148.118 pagos, de los cuales no tenemos reporte aún si fueron exitosos o no. Esta situación  se genera, inicialmente, por la inexistencia  de  convenios con los operadores financieros y por el pago  por medio de otros mecanismos dispuestos por la Secretaría Distrital de Hacienda,  en los que la confirmación del estado de las transacciones no es rápida. También, durante el mes de febrero se presentaron circunstancias que ocasionaron el envío de algunos pagos de manera tardía.</t>
  </si>
  <si>
    <t>Durante el mes de marzo se realizaron los pagos correspondientes al ciclo 3 de 2026 de transferencias de Ingreso Mínimo Garantizado, se enviaron 324.791, de los cuales  se reportan como confirmadas 92.188 (exitosas 89.473 y Rechazadas 2.715) y pendientes por confirmación 232.603, que de acuerdo con la fórmula del indicador  representa un 97,05 de transferencias exitosas.                                                    Es necesario señalar que,  aún no se tiene la confirmación de todos los pagos enviados en marzo, debido a que en el momento no hay convenios con los operadores financieros y se está pagando por medio de otros mecanismos dispuestos por la Secretaría Distrital de Hacienda, y la confirmación del estado de las transacciones no es rápida.                                                                                                                                                       NOTA: para el presente informe trimestral, se actualizan las cifras reportadas de enero, así: enviados: 197.243, confirmados: 176.842 (exitosos 168.404 y rechazados 8.438) y pendientes por confirmación 20.401; y de febrero: enviados 344.708, confirmados 268.734 (exitosos 260.822 y rechazados7.912) y pendientes por confirmación 75.974.</t>
  </si>
  <si>
    <t>13/04/2026 No se generan observaciones respecto al análisis presentado en el seguimiento al indicador de gestión.</t>
  </si>
  <si>
    <t>Durante el mes de abril se realizaron los pagos correspondientes al ciclo 4 de 2026 de transferencias de Ingreso Mínimo Garantizado, se enviaron 158.972, de los cuales  se reportan como confirmados 106.675 (exitosos 104.483 y rechazados 2.192 ), y pendientes por confirmación 52.297, que de acuerdo con la fórmula del indicador representa 98% de transferencias exitosas. Es necesario señalar que,  aún no se tiene la confirmación de todos los pagos enviados, debido a que en el momento no hay convenios con los operadores financieros y se está pagando por medio de otros mecanismos dispuestos por la Secretaría Distrital de Hacienda, y la confirmación del estado de las transacciones no es rápida.</t>
  </si>
  <si>
    <t>12/05/2026 Se recomienda adelantar todas las acciones pertinentes para lograr la meta propuesta.
No se generan observaciones respecto al análisis presentado en el seguimiento al indicador de gestión.</t>
  </si>
  <si>
    <t>Durante el mes de mayo se realizaron los pagos correspondientes al ciclo 5 de 2026 de Ingreso Mínimo Garantizado. En total, se enviaron 166.588 transferencias, de las cuales 118.578 cuentan con resultado reportado: 114.815 fueron exitosas y 3.763 rechazadas. Adicionalmente, 48.010 transferencias se encuentran pendientes de confirmación. De acuerdo con la fórmula establecida para el indicador, esto representa un porcentaje de transferencias exitosas del 96,82 %.
Es importante señalar que las transferencias pendientes de confirmación corresponden a pagos realizados mediante la modalidad de giro. Este mecanismo tiene un proceso de validación distinto al de los pagos por abono a cuenta, dado que las personas beneficiarias disponen de hasta 30 días calendario para reclamar el giro. Una vez vencido este plazo, el operador reporta el resultado del cobro (cobrado o no cobrado) dentro de los cinco días hábiles siguientes.</t>
  </si>
  <si>
    <t>12/06/2026 Se recomienda adelantar todas las acciones pertinentes para lograr la meta propuesta.
No se generan observaciones respecto al análisis presentado en el seguimiento al indicador de gestión.</t>
  </si>
  <si>
    <t xml:space="preserve">Durante el mes de junio se realizaron los pagos correspondientes al ciclo 6 de 2026 de Ingreso Mínimo Garantizado. En total, se enviaron 354.096  transferencias, de las cuales 289.881 cuentan con resultado reportado: 275.392 fueron exitosas y 14.489 rechazadas. Adicionalmente, 64.215 transferencias se encuentran pendientes de confirmación. De acuerdo con la fórmula establecida para el indicador, esto representa un porcentaje de transferencias exitosas del 95%.
Es importante señalar que las transferencias pendientes de confirmación corresponden a pagos realizados mediante la modalidad de giro. Este mecanismo tiene un proceso de validación distinto al de los pagos por abono a cuenta, dado que las personas beneficiarias disponen de hasta 30 días calendario para reclamar el giro. Una vez vencido este plazo, el operador reporta el resultado del cobro (cobrado o no cobrado) dentro de los cinco días hábiles siguientes. 
NOTA: para el presente informe trimestral, se actualizan las cifras reportadas de abril, así: enviados: 348.007, confirmados: 347.807 (exitosos 319.533 y rechazados 28.274) y pendientes por confirmación 200; y de mayo: enviados 166.588, confirmados 127.797 (exitosos 119.537 y rechazados 8.260) y pendientes por confirmación 38.791. Por lo tanto, se hicieron 714.462 transferencias exitosas, respecto a las 868.691 transferencias enviadas a pago menos las 103.206 transferencias no confirmadas, esto representa un avance del trimestre de transferencias exitosas del 93%. </t>
  </si>
  <si>
    <t>6. Sistemas de información. Contar con sistemas de información robustos y sólidos que generen datos, información y conocimiento con calidad, oportunidad y pertinencia para la toma de decisiones y que respondan oportunamente a la transformación de los servicios sociales de la Secretaría Distrital de Integración Social.</t>
  </si>
  <si>
    <t>GC-002</t>
  </si>
  <si>
    <t>Circular N.º 014 del 27/03/2026</t>
  </si>
  <si>
    <t>Uso efectivo de los acuerdos de intercambio de información</t>
  </si>
  <si>
    <t>Medir el uso de información recibida  por  la Secretaría Distrital de Integración Social en el marco de la implementación de acuerdos de Intercambio de Información con el fin de validar la utilidad de la misma para la toma de decisiones.</t>
  </si>
  <si>
    <t>Seguimiento al uso de las bases recibidas a través de los  acuerdos tramitados por la entidad  en cuanto a su utilización.</t>
  </si>
  <si>
    <t>(Total de bases utilizadas de los acuerdos de información activos / Total de bases recibidas mediante acuerdos de información suscritos) * 100</t>
  </si>
  <si>
    <t xml:space="preserve">Reporte en Excel del seguimiento de las bases recibidas por acuerdos suscritos bases utilizadas. </t>
  </si>
  <si>
    <t>Para realizar el cálculo del indicador, la líder de acuerdos de información debe mantener actualizado el excel donde se registra el seguimiento de las bases de datos recibidas y utilizadas.
Para el cálculo del numerador, se toma la información correspondiente al número de bases de datos utilizadas durante el período.
Para el denominador, se toma la información correspondiente al número de bases de datos recibidas en el mismo período.
Nota: el resultado del indicador acumulado corresponde a la sumatoria de los resultados de los períodos reportados.</t>
  </si>
  <si>
    <t xml:space="preserve">Porcentaje </t>
  </si>
  <si>
    <t xml:space="preserve">Base en Excel con seguimiento de información de bases recibidas y utilizadas </t>
  </si>
  <si>
    <t>En el mes de enero de 2026 la Secretaría Distrital de Integración Social ha consumido 16 bases de los 17 acuerdos y otros instrumentos de intercambio de información vigentes, ya que se ha suscrito acuerdo con la Registraduría Nacional del Estado Civil (a través de la Secretaría General), pero aún no se ha consumido información debido a ajustes en los canales que se deben suplir previos al intercambio final. 
 Adicional a esto, se ha avanzado en la suscripción de acuerdos de intercambio de información con las siguientes entidades: Cabildos indígenas: muisca Bosa, muisca Suba, Inga, Ambika Pijao y Kichwa, Davivienda, DALE, Fiscalía, ICBF
- IDIGER, Secretaría de la Mujer (ampliación del convenio existente), Secretaría de Salud y Ministerio de Educación Nacional.</t>
  </si>
  <si>
    <t>11/03/2026 Se recomienda verificar el análisis reportado, ya que se indica 16 bases de 16 instrumentos, pero luego se aclara que con 1 entidad no se ha logrado la gestión. Adicionalmente, se recomienda emplear la estructura sugerida en el procedimiento Formulación y seguimiento a indicadores de gestión  (PCD-SG-002), para redactar e análisis mensual. 
20/03/2026 No se generan observaciones respecto al análisis reportado para el seguimiento del indicador.</t>
  </si>
  <si>
    <t>En el mes de febrero de 2026 la Secretaría Distrital de Integración Social ha consumido 16 bases de los 22 acuerdos y otros instrumentos de intercambio de información vigentes, ya que se has suscrito 6 acuerdos, pero aún no se ha consumido información debido a ajustes en los canales que se deben suplir previos al intercambio final. 
Adicional a esto, se continua avanzando en la suscripción de acuerdos de intercambio de información con las siguientes entidades: Cabildos indígenas: muisca Bosa, muisca Suba y Kichwa, Fiscalía, ICBF, Secretaría de la Mujer (ampliación del convenio existente), Secretaría de Salud y Ministerio de Educación Nacional.</t>
  </si>
  <si>
    <t>Para el mes de marzo de 2026, la Secretaría Distrital de Integración Social registra un resultado de 64% en el indicador Uso efectivo de los acuerdos de intercambio de información, correspondiente al uso de 16 bases de datos frente a un total de 25 bases recibidas en el marco de acuerdos de intercambio de información vigentes.
En relación con la meta trimestral establecida del 80%, el resultado alcanzado no cumple con lo programado, presentando una desviación de 16%. Este comportamiento se explica principalmente por la suscripción de 9 nuevos acuerdos de intercambio de información durante el periodo, cuyos datos aún no han sido utilizados debido a la necesidad de realizar ajustes técnicos y operativos previos a su consumo efectivo.
Adicionalmente, se continúa avanzando en la gestión para la suscripción y/o ampliación de acuerdos con entidades estratégicas como el Cabildo Indígena Muisca de Suba, ICBF, Secretaría Distrital de la Mujer, Secretaría Distrital de Salud, Medicina Legal y el Ministerio de Educación Nacional, lo que puede impactar el comportamiento del indicador en los próximos periodos.
Como evidencia, se presenta el seguimiento de acuerdos de intercambio de información vigentes, en el cual se identifican las bases recibidas y utilizadas. en las columnas O y P.</t>
  </si>
  <si>
    <t>10/04/2026 Se recomienda verificar las cifras reportadas (avance cuantitativo) teniendo en cuenta la formula de cálculo, adicionalmente  realizar el análisis del trimestre, teniendo en cuenta las cifras acumuladas y la estructura sugerida en el procedimiento Formulación y seguimiento a indicadores de gestión  (PCD-SG-002). 
13/04/2026 Se recomienda:
* Completar información de la segunda viñeta ya que no es claro a que hace referencia.
* En la evidencia no es claro cuales son los acuerdos con los que se ha intercambiado información, por lo que se recomienda indicar dentro de la avance la columna para el conteo o anexar en la misma evidencia un cuadro que consolide los resultados totales. 
* Anexar un análisis de acuerdo con el cumplimiento obtenido, justificar el rezago y las acciones a implementar para cumplir con la  meta programada, según aplique.
15/04/2026 No se generan observaciones respecto al análisis reportado para el seguimiento y evidencia del indicador.</t>
  </si>
  <si>
    <t>Para el mes de abril de 2026, la Secretaría Distrital de Integración Social registra un resultado de 63% en el indicador Uso efectivo de los acuerdos de intercambio de información, correspondiente al uso de 17 acuerdos con sus bases de datos, frente a un total de las bases recibidas en el marco de los 27 acuerdos de intercambio de información vigentes.
En relación con la meta trimestral establecida del 80%, el resultado alcanzado no cumple con lo programado, presentando una desviación de 17%. Este comportamiento se explica principalmente por el proceso de ajuste de canales de los 13 nuevos acuerdos de intercambio de información suscritos desde enero, cuyos datos aún no han sido utilizados debido a la necesidad de realizar ajustes técnicos y operativos previos a su consumo efectivo. La nueva cifra también se explica por la suscripción en el mes de abril de los acuerdos con el Cabildo Indígena Muisca de Suba y la Secretaría Distrital de Salud
Adicionalmente, se continúa avanzando en la gestión para la suscripción y/o ampliación de acuerdos con entidades estratégicas como el ICBF, Secretaría Distrital de la Mujer, Secretaría Distrital de Hábitat, Medicina Legal y el Ministerio de Educación Nacional, lo que puede impactar el comportamiento del indicador en los próximos periodos.</t>
  </si>
  <si>
    <t xml:space="preserve">
11/05/2026 No se generan observaciones respecto al análisis reportado para el seguimiento y evidencia del indicador.</t>
  </si>
  <si>
    <t xml:space="preserve">Para el mes de mayo de 2026, la Secretaría Distrital de Integración Social registra un resultado de 81% en el indicador Uso efectivo de los acuerdos de intercambio de información, correspondiente al uso de 22 acuerdos con sus bases de datos frente a un total de las bases recibidas en el marco de los 27 acuerdos de intercambio de información vigentes.
En relación con la meta trimestral establecida del 80%, el resultado alcanzado cumple con lo programado, pues se ha avanzado en el proceso de ajuste de canales de los nuevos acuerdos de intercambio de información suscritos, aunque 5 de ellos no han completado esta fase de ajustes técnicos y operativos previos a su consumo efectivo. 
Adicionalmente, se continúa avanzando en la gestión para la suscripción y/o ampliación de acuerdos con entidades estratégicas como el ICBF, Secretaría Distrital de la Mujer, Secretaría Distrital de Hábitat, Medicina Legal y el Ministerio de Educación Nacional, lo que puede impactar el comportamiento del indicador en los próximos periodos.
</t>
  </si>
  <si>
    <t xml:space="preserve">
09/06/2026 No se generan observaciones respecto al análisis reportado para el seguimiento y evidencia del indicador.</t>
  </si>
  <si>
    <t>Para el mes de junio de 2026, la Secretaría Distrital de Integración Social registra un resultado de 82% en el indicador Uso efectivo de los acuerdos de intercambio de información, correspondiente al uso de 23 acuerdos con sus bases de datos frente a un total de las bases recibidas en el marco de los 28 acuerdos de intercambio de información vigentes, ya que en el mes de junio se suscribió el acuerdo con el Ministerio de Educación Nacional.
En relación con la meta trimestral establecida del 80%, el resultado alcanzado cumple con lo programado, pues se ha avanzado en el proceso de ajuste de canales de los nuevos acuerdos de intercambio de información suscritos, aunque 5 de ellos no han completado esta fase de ajustes técnicos y operativos previos a su consumo efectivo. 
Adicionalmente, se continúa avanzando en la gestión para la suscripción y/o ampliación de acuerdos con entidades estratégicas como el ICBF, Secretaría Distrital de la Mujer, Secretaría Distrital de Hábitat y Medicina Legal, lo que puede impactar el comportamiento del indicador en los próximos periodos.
Como evidencia, se presenta el seguimiento de acuerdos de intercambio de información vigentes, en el cual se identifican las bases recibidas y utilizadas</t>
  </si>
  <si>
    <t xml:space="preserve">
06/07/2026 Se recomienda verificar la nota del reporte acumulado, ya que se debe tomar el ultimo valor reportado y no la sumatoria de los valores reportados. 
No se generan observaciones respecto al análisis reportado para el seguimiento y evidencia del indicador.</t>
  </si>
  <si>
    <t xml:space="preserve">Gestión documental </t>
  </si>
  <si>
    <t>GD-004</t>
  </si>
  <si>
    <t>Cumplimiento del Programa de Gestión Documental - PGD</t>
  </si>
  <si>
    <t>Medir el avance de la implementación del Programa de Gestión Documental - PGD.</t>
  </si>
  <si>
    <t>Disponibilidad de recursos financieros y humanos</t>
  </si>
  <si>
    <t>(Porcentaje de implementación del PGD durante el periodo evaluado / Porcentaje de implementación programado)*100</t>
  </si>
  <si>
    <t>Plan Operativo del Programa de Gestión Documental</t>
  </si>
  <si>
    <t>El numerador corresponde al porcentaje alcanzado en la implementación de las actividades ejecutadas durante el trimestre. 
El denominador corresponde al porcentaje programado para la vigencia 2026.
El avance se obtiene con la sumatoria del porcentaje alcanzado trimestralmente. 
Nota. La meta para cada trimestre será:
- I Trimestre 25%
- II Trimestre 25%
- III Trimestre 25%
- IV Trimestre 25%</t>
  </si>
  <si>
    <t>Matriz de seguimiento del Programa de Gestión Documental</t>
  </si>
  <si>
    <t>Con corte al 31 de enero, el indicador alcanzó un cumplimiento del 8.3% respecto a la meta programada para la vigencia 2026.
Este resultado se logró mediante la implementación de los procesos de la gestión documental institucional, establecidos en el Plan Operativo del Programa de Gestión Documental – PGD.
Los avances corresponden al desarrollo de las actividades y tareas previstas en el Plan Operativo del Programa de Gestión Documental- PGD, en atención a los procesos de la gestión documental: Planeación, Producción, Gestión y Trámite, Organización, Transferencia, Preservación a largo plazo y Valoración, evidenciado en la matriz de seguimiento al PGD.</t>
  </si>
  <si>
    <t>09/03/2026:
No se generan observaciones respecto al análisis reportado para el seguimiento del indicador.</t>
  </si>
  <si>
    <t>Con corte al 28 de Febrero, el indicador alcanzó un cumplimiento del 16.6% respecto a la meta programada para la vigencia 2026.
Este resultado se logró mediante la implementación de los procesos de la gestión documental institucional, establecidos en el Plan Operativo del Programa de Gestión Documental – PGD.
Los avances corresponden al desarrollo de las actividades y tareas previstas en el Plan Operativo del Programa de Gestión Documental- PGD, en atención a los procesos de la gestión documental: Planeación, Producción, Gestión y Trámite, Organización, Transferencia, Preservación a largo plazo y Valoración, evidenciado en la matriz de seguimiento al PGD.</t>
  </si>
  <si>
    <t>De acuerdo con la matriz de medición denominada Plan Operativo del Programa de Gestión Documental PGD 2025-2027, el 100% establecido como meta del indicador para el 2026 corresponde al 23% del PGD 2025-2027. Los avances por periodo trimestrales esperados es del 5,75%. para la vigencia 2026. Por lo tanto, para el seguimiento y reporte de dicha herramienta los porcentajes determinados son:
- El porcentaje programado de avance para la vigencia 2026 corresponde al 23% del 100%. Este avance representa el 100% de cumplimiento de las actividades programas del PGD en la vigencia 2026. 
- El porcentaje programado por trimestre es del 5.75%, el cual equivale al 25% del 100% en el año. Por lo tanto, para el primer trimestre de 2026, se cumplió con el 25% programado, conforme a la evidencia.</t>
  </si>
  <si>
    <t>09/04/2026:
Realizar ajustes de acuerdo con lo solicitado.
13/04/2026:
No se generan observaciones respecto al análisis y evidencias reportados para el seguimiento del indicador. Sin embargo, se recomienda que para los próximos reportes en la evidencia quede más explicito los porcentajes de cumplimiento programados a cumplir con la medición del indicador mes a mes.</t>
  </si>
  <si>
    <t>Con corte al 30 de Abril, el indicador alcanzó un cumplimiento del 33.33% respecto a la meta programada para la vigencia 2026.
Este resultado se logró mediante la implementación de los procesos de la gestión documental institucional, establecidos en el Plan Operativo del Programa de Gestión Documental – PGD.
Los avances corresponden al desarrollo de las actividades y tareas previstas en el Plan Operativo del Programa de Gestión Documental- PGD, en atención a los procesos de la gestión documental: Planeación, Producción, Gestión y Trámite, Organización, Transferencia, Preservación a largo plazo y Valoración, evidenciado en la matriz de seguimiento al PGD.</t>
  </si>
  <si>
    <t>12/05/2026:
No se generan observaciones respecto al análisis y evidencias reportados para el seguimiento del indicador. Sin embargo, se recomienda revisar la formulación del indicador, sobre todo en la descripción del método del cálculo y la tendencia.</t>
  </si>
  <si>
    <t>Con corte al 31 de mayo, el indicador alcanzó un cumplimiento del 41,66% respecto a la meta programada para la vigencia 2026.
Este resultado se logró mediante la implementación de los procesos de la gestión documental institucional, establecidos en el Plan Operativo del Programa de Gestión Documental – PGD.
Los avances corresponden al desarrollo de las actividades y tareas previstas en el plan operativo del Programa de Gestión Documental- PGD, en atención a los procesos de la gestión documental: Planeación, Producción, Gestión y Trámite, Organización, Transferencia, Preservación a largo plazo y Valoración, evidenciado en la matriz de seguimiento al PGD.
Por último se informa que conforme a la recomendación de la segunda línea sobre el reporte del mes de abril de 2026, se solicitó el ajuste a la descripción del método de cálculo y periodicidad del indicador.</t>
  </si>
  <si>
    <t>16/06/2026:
No se generan observaciones respecto al análisis y evidencias reportados para el seguimiento del indicador.</t>
  </si>
  <si>
    <t>Con corte al 30 de junio, el indicador alcanzó un cumplimiento del 50% respecto a la meta programada para la vigencia 2026.
Este resultado se logró mediante la implementación de los procesos de la gestión documental institucional, establecidos en el Plan Operativo del Programa de Gestión Documental – PGD.
Los avances corresponden al desarrollo de las actividades y tareas previstas en el plan operativo del Programa de Gestión Documental- PGD, en atención a los procesos de la gestión documental: Planeación, Producción, Gestión y Trámite, Organización, Transferencia, Preservación a largo plazo y Valoración, evidenciado en la matriz de seguimiento al PGD.
Por último se informa que conforme a la circular 025 del 01 de julio de 2026, se notificó al proceso de gestión documental, la actualización del indicador en lo relacionado con ajuste a la descripción del método de cálculo y periodicidad del indicador. Ajustes que se verán reflejados a partir del mes de agosto de 2026.</t>
  </si>
  <si>
    <t>09/07/2026:
No se generan observaciones respecto al análisis y evidencias reportados para el seguimiento del indicador.</t>
  </si>
  <si>
    <t>GF-001</t>
  </si>
  <si>
    <t>Circular No. 022 de 16/04/2025</t>
  </si>
  <si>
    <t>Plan Anual de Caja (PAC) ejecutado</t>
  </si>
  <si>
    <t>Determinar el porcentaje mensual de ejecución del Plan Anual de Caja (PAC)  para realizar seguimiento a la  programación y emitir alertas oportunamente</t>
  </si>
  <si>
    <t>Radicación de cuentas por parte de las dependencias de acuerdo a la programación mensual del PAC</t>
  </si>
  <si>
    <t>(Valor ejecutado del PAC mensual / Valor programado del PAC mensual) * 100)</t>
  </si>
  <si>
    <t>Ejecución del PAC: giros cargados en el aplicativo BogData de la Secretaría Distrital Hacienda, de acuerdo a la radicación de los formatos MC14 en el área financiera.
Programación del PAC: entregada por cada proyecto al área financiera de la entidad y cargada en el aplicativo BogData de la Secretaría Distrital Hacienda</t>
  </si>
  <si>
    <t xml:space="preserve">Numerador:
Corresponde a los giros del mes.
Denominador:
Corresponde al PAC programado del mes
Nota: el resultado de la vigencia corresponde a la aplicación de la fórmula con la sumatoria de todos los periodos.
</t>
  </si>
  <si>
    <t>Ejecución del PAC Sistema BogData - Secretaría Distrital de Hacienda
o
Informe CBN-1001-PROGRAMA ANUAL DE CAJA</t>
  </si>
  <si>
    <t>En el mes de enero del 2026 se tiene una ejecución del PAC en el 68%, quedando un porcentaje de recursos programados sin ejecutar por $25.728.037.202 equivalente al 32%  recursos que quedarán en el PAC  "No ejecutados".
El no cumplimiento en la meta se debe a una inadecuada programación de recursos por parte de las dependencias, siendo las mas relevantes: Adultez con un 0%, Vejez un 0% y Transferencias con un 58,9% de ejecución. Por lo anterior, se efectuarán las respectivas recomendaciones y orientaciones por parte de la Subdirección Administrativa y Financiera - Asesoría de Recursos Financieros - Grupo de Presupuesto, a las Direcciones y Subdirecciones técnicas para que efectúen las acciones de seguimiento pertinente.</t>
  </si>
  <si>
    <r>
      <t>10/03/2026:
Se sugiere, incluir en el reporte cualitativo la descripción de  las situaciones que conllevaron al incumplimiento de la meta propuesta, de conformidad a lo indicado  en el comentario de apoyo de la columna</t>
    </r>
    <r>
      <rPr>
        <i/>
        <sz val="9"/>
        <rFont val="Arial"/>
        <family val="2"/>
      </rPr>
      <t xml:space="preserve">  W "Enero análisis mensual"
</t>
    </r>
    <r>
      <rPr>
        <sz val="9"/>
        <rFont val="Arial"/>
        <family val="2"/>
      </rPr>
      <t>11/03/2026:
No se generan observaciones respecto al análisis y evidencia reportada para el seguimiento del indicador.</t>
    </r>
  </si>
  <si>
    <t>En el mes de febrero del 2026 se tiene una ejecución del PAC en el 80%, quedando un porcentaje de recursos programados sin ejecutar por $22.911.737.039 equivalente al 20%  recursos que quedarán en el PAC  "No ejecutados".
El no cumplimiento en la meta se debe a una inadecuada programación de recursos por parte de las dependencias, siendo las mas relevantes: Adultez con un 11%, LGTBI con un 37%, Vejez un 39% de ejecución. Por lo anterior, se efectuarán las respectivas recomendaciones y orientaciones por parte de la Subdirección Administrativa y Financiera - Asesoría de Recursos Financieros - Grupo de Presupuesto, a las Direcciones y Subdirecciones técnicas para que efectúen las acciones de seguimiento pertinente.</t>
  </si>
  <si>
    <r>
      <t xml:space="preserve">10/03/2026:
Se sugiere, incluir en el reporte cualitativo la descripción de  las situaciones que conllevaron al incumplimiento de la meta propuesta, de conformidad a lo indicado  en el comentario de apoyo de la columna AB </t>
    </r>
    <r>
      <rPr>
        <i/>
        <sz val="9"/>
        <rFont val="Arial"/>
        <family val="2"/>
      </rPr>
      <t xml:space="preserve"> "Febrero análisis mensual"</t>
    </r>
    <r>
      <rPr>
        <sz val="9"/>
        <rFont val="Arial"/>
        <family val="2"/>
      </rPr>
      <t xml:space="preserve">
11/03/2026:
No se generan observaciones respecto al análisis y evidencia reportada para el seguimiento del indicador.</t>
    </r>
  </si>
  <si>
    <t>En el mes de marzo del 2026 se tiene una ejecución del PAC en el 97%, quedando un porcentaje mínimo de recursos programados sin ejecutar por $3.747.784.972 equivalente al 3%  recursos que quedarán en el PAC  "No ejecutados".
El no cumplimiento en la meta se debe a una inadecuada programación de recursos por parte de las dependencias, siendo la Dirección de Transferencias quien ejecutó el 97% el PAC que programó para este mes. Por lo anterior, se efectuarán las respectivas recomendaciones y orientaciones por parte de la Subdirección Administrativa y Financiera - Asesoría de Recursos Financieros - Grupo de Presupuesto, a las Direcciones y Subdirecciones técnicas para que efectúen las acciones de seguimiento pertinente.</t>
  </si>
  <si>
    <t>08/04/2026:
Se sugiere, incluir en el reporte cualitativo la descripción de  las situaciones que conllevaron al incumplimiento de la meta propuesta, de conformidad a lo indicado  en el comentario de apoyo de la columna AG  "Marzo análisis mensual".
10/04/2026: 
No se generan observaciones respecto al análisis y evidencia reportada para el seguimiento del indicador.</t>
  </si>
  <si>
    <t>En el mes de abril del 2026 se tiene una ejecución del PAC en el 104%, generando una sobre ejecución del Pac de $5.215.062.834 equivalente al 4%  recursos programado inicialmente".
La sobre ejecución del Pac obedeció a que los proyectos de la Subdirección de Administración de la Información de Transferencias, la Subdirección de Investigación e Información – Diseño, Evaluación y Sistematización, y la Subdirección de Plantas Físicas tramitaron pagos superiores a los programados para el mes, lo que implicó la necesidad de realizar una reprogramación de recursos.
En consecuencia, la Subdirección Administrativa y Financiera – Asesoría de Recursos Financieros – Grupo de Presupuesto efectuará las respectivas recomendaciones y orientaciones a las Direcciones y Subdirecciones Técnicas, con el fin de fortalecer las acciones de seguimiento y control en la programación y ejecución de pagos, evitando desviaciones frente a lo programado mensualmente.</t>
  </si>
  <si>
    <t>08/05/2026: 
No se generan observaciones respecto al análisis y evidencia reportada para el seguimiento del indicador.</t>
  </si>
  <si>
    <t>En el mes de mayo del 2026 se tiene una ejecución del PAC en el 104%, generando una sobre ejecución del Pac de $5.882.717198 equivalente al 4%  recursos programado inicialmente".
La sobre ejecución del Pac obedeció a que los proyectos de la Subdirección para la familia-Discapacidad y asuntos Lgbti, la Subdirección de Investigación e Información – Diseño, Evaluación y Sistematización, y la Subdirección de Plantas Físicas y Subdirección para la adultez tramitaron pagos superiores a los programados para el mes, lo que implicó la necesidad de realizar una reprogramación de recursos.
En consecuencia, la Subdirección Administrativa y Financiera – Asesoría de Recursos Financieros – Grupo de Presupuesto efectuará las respectivas recomendaciones y orientaciones a las Direcciones y Subdirecciones Técnicas, con el fin de fortalecer las acciones de seguimiento y control en la programación y ejecución de pagos, evitando desviaciones frente a lo programado mensualmente.</t>
  </si>
  <si>
    <t>09/06/2026: 
No se generan observaciones respecto al análisis y evidencia reportada para el seguimiento del indicador.</t>
  </si>
  <si>
    <t xml:space="preserve"> $ 203.331.031.479 </t>
  </si>
  <si>
    <t xml:space="preserve"> $ 204.052.409.599 </t>
  </si>
  <si>
    <t>En el mes de Junio del 2026 se tiene una ejecución del PAC en el 99,65%, generando un del Pac No ejecutado de $721.378.120 equivalente al 0,35%  recursos programado inicialmente".
Esta no ejecución mínima del Pac obedeció a que los proyectos de la Subdirección Plantas Físicas y Subdirección para la Familia las cuales tramitaron pagos inferiores a los programados para el mes.
En consecuencia, la Subdirección Administrativa y Financiera – Asesoría de Recursos Financieros – Grupo de Presupuesto efectuará las respectivas recomendaciones y orientaciones a las Direcciones y Subdirecciones Técnicas, con el fin de fortalecer las acciones de seguimiento y control en la programación y ejecución de pagos, evitando desviaciones frente a lo programado mensualmente.</t>
  </si>
  <si>
    <t>09/07/2026: 
No se generan observaciones respecto al análisis y evidencia reportada para el seguimiento del indicador.</t>
  </si>
  <si>
    <t>GJ -007</t>
  </si>
  <si>
    <t xml:space="preserve">Actuaciones de competencia de la Oficina Jurídica </t>
  </si>
  <si>
    <t xml:space="preserve">Determinar, conocer y garantizar la oportunidad en las actuaciones de competencia de Oficina Jurídica </t>
  </si>
  <si>
    <t>Atención a las actuaciones de competencia de la Oficina Jurídica de a cuerdo a los procedimientos
Deber de Denuncia, Defensa Judicial y Acciones de Tutela que se encuentran establecidos en el mapa de procesos de la Oficina Jurídica.</t>
  </si>
  <si>
    <t>(Número de actuaciones en oportunidad de atención / Número de actuaciones notificadas que requieren actuación) * 100%</t>
  </si>
  <si>
    <t>Base de datos Defensa Judicial, Deber de Denuncia y Acción de Tutela</t>
  </si>
  <si>
    <t>Con la base de datos Defensa Judicial, Deber de Denuncia y Acción de Tutela, se elabora una tabla dinámica donde de manera consolidada se refleja el trámite dado en cada actuación trimestralmente y se elaborará el respectivo informe.
El numerador será el total de actuaciones  en oportunidad de atención en el trimestre(suma de actuaciones en deber de denuncia, acciones de tutela y defensa judicial). 
El denominador será la suma total de actuaciones notificadas que requieren atención en el trimestre (deber de denuncia, acciones de tutela y defensa judicial).
EL resultado acumulado será el promedio de cada trimestre.</t>
  </si>
  <si>
    <t xml:space="preserve">Informe con el consolidado de las actuaciones de competencia de la Oficina Jurídica  </t>
  </si>
  <si>
    <t xml:space="preserve">Durante el mes de enero 2026, se notificaron a la entidad cuatro (04) solicitudes de conciliación extrajudicial las cuales fueron atendidas. Así mismo, se notificaron diez (10) audiencias, de las cuales 7 fueron iniciales, 3 de pruebas en los diferentes procesos judiciales, se asistió a 1 audiencia y quedaron pendientes 9, por programación del despacho judicial, se aclara que la Oficina Jurídica está actuando dentro de los términos para atender los respectivos trámites.
Con relación al procedimiento Deber de denuncia, en el mes de enero de 2026 se recibieron 16 casos entre activaciones de ruta y seguimientos, todos los casos fueron tramitados dentro del mismo mes mediante la emisión de memorandos de seguimiento. Cabe señalar que entre el 23/12/2025 y el 31/12/2025 ingresaron al buzón de deber de denuncia 96 casos, los cuales, se tramitaron durante las dos primeras semanas de enero de 2026 dentro de la oportunidad requerida.
Con relación al procedimiento de acciones de tutela, en el mes de enero de 2026 se recibieron 181 acciones constitucionales, de las cuales 54 fueron contestadas directamente por Comisarias de Familia por ser accionadas o vinculadas y las 127 restantes se respondieron directamente por la Oficina Jurídica, dentro de los términos otorgados por cada Despacho Judicial. </t>
  </si>
  <si>
    <t>11/03/2026 No se generan observaciones respecto al análisis reportado para el seguimiento del indicador.</t>
  </si>
  <si>
    <t xml:space="preserve">En el marco de las actuaciones de Defensa judicial, durante el mes de febrero 2026, se notificaron a la entidad 126 solicitudes, de la cuales fueron atendidas 48, se encuentran en trámite 78 las cuales se encuentran dentro de los términos establecidos. Vale precisar, que las diligencias que quedaron en trámite del mes anterior se encuentran en programación de agenda por parte del despacho judicial, por lo que la Oficina Jurídica está actuando dentro de los términos para atender los respectivos trámites.
Sobre el procedimiento Deber de denuncia, en el mes de febrero de 2026 se recibieron 123 casos entre activaciones de ruta y seguimientos, de estos, 99 fueron tramitados durante el mismo mes mediante la emisión de memorandos de seguimiento. Cabe señalar que los  24 restantes se encuentran en oportunidad de respuesta, toda vez que como es habitual, en la última semana de febrero ingresaron 36 casos, los cuales se tramitaran en el siguiente mes. 
Con relación al procedimiento de acciones de tutela, en el mes de febrero de 2026 se recibieron 255, de las cuales 112 fueron contestadas directamente por Comisarias de Familia por ser accionadas o vinculadas y las 143 restantes se respondieron directamente por la Oficina Jurídica dentro de los términos otorgados por cada Despacho Judicial. </t>
  </si>
  <si>
    <t>11/03/2026 Se recomienda indicar que paso con las audiencias pendientes de enero (9), ya que es el único tema al cual no se le reporta su gestión final.
12/03/2026 No se generan observaciones respecto al análisis reportado para el seguimiento del indicador.</t>
  </si>
  <si>
    <r>
      <t>En el marco de las actuaciones de Defensa judicial, durante el mes de</t>
    </r>
    <r>
      <rPr>
        <b/>
        <sz val="9"/>
        <rFont val="Arial"/>
        <family val="2"/>
      </rPr>
      <t xml:space="preserve"> </t>
    </r>
    <r>
      <rPr>
        <sz val="9"/>
        <rFont val="Arial"/>
        <family val="2"/>
      </rPr>
      <t>marzo</t>
    </r>
    <r>
      <rPr>
        <b/>
        <sz val="9"/>
        <rFont val="Arial"/>
        <family val="2"/>
      </rPr>
      <t xml:space="preserve"> </t>
    </r>
    <r>
      <rPr>
        <sz val="9"/>
        <rFont val="Arial"/>
        <family val="2"/>
      </rPr>
      <t>2026, se notificaron a la entidad 117 solicitudes, de la cuales fueron atendidas 41, se encuentran en trámite 76, las cuales se encuentran dentro de los términos establecidos. Vale precisar, que las diligencias que quedaron en trámite de los meses de enero y febrero, se encuentran en programación de agenda por parte del despacho judicial, por lo que la Oficina Jurídica está actuando dentro de los términos para atender los respectivos trámites.
Con relación al procedimiento Deber de denuncia, en el mes de marzo de 2026 se recibieron 192 casos entre activaciones de ruta y seguimientos, de estos, 124 fueron tramitados durante el mismo mes mediante la emisión de memorandos de seguimiento. Cabe señalar que los 68 restantes se encuentran en oportunidad de respuesta, toda vez que como es habitual, el 30 y 31 de marzo, ingresaron 37 casos, los cuales se tramitaran en el siguiente mes. Los 24 del mes de febrero se atendieron en el trascurso del presente mes.</t>
    </r>
    <r>
      <rPr>
        <b/>
        <sz val="9"/>
        <rFont val="Arial"/>
        <family val="2"/>
      </rPr>
      <t xml:space="preserve">
</t>
    </r>
    <r>
      <rPr>
        <sz val="9"/>
        <rFont val="Arial"/>
        <family val="2"/>
      </rPr>
      <t xml:space="preserve">
Con relación al procedimiento de acciones de tutela, en el mes de marzo de 2026 se recibieron 289 acciones constitucionales, de las cuales 110 fueron contestadas directamente por Comisarias de Familia por ser accionadas o vinculadas y las 179 restantes se respondieron directamente por la Oficina Jurídica, dentro de los términos otorgados por cada Despacho Judicial. También se gestionó una (1) actuación de trámite no tutelar.
Como conclusión y consolidación en el primer trimestre de la vigencia, la Oficina Jurídica recibió 1313 actuaciones notificadas que requieren actuación, las cuales fueron tramitadas o están en oportunidad de respuesta en un 100%.
Como evidencia de seguimiento a las actuaciones judiciales del primer trimestre, se relaciona el correspondiente Informe.</t>
    </r>
  </si>
  <si>
    <t>10/04/2026 Se recomienda diligenciar el avance cuantitativo ya que la periodicidad del indicador es trimestral. Así mismo realizar el análisis del trimestre, teniendo en cuenta las cifras acumuladas y la estructura sugerida en el procedimiento Formulación y seguimiento a indicadores de gestión  (PCD-SG-002). 
13/04/2026 Se reitera la recomendación de realizar el análisis del trimestre, teniendo en cuenta las cifras acumuladas y la estructura sugerida en el procedimiento Formulación y seguimiento a indicadores de gestión  (PCD-SG-002). 
Adicionalmente se recomienda:
* Indicar que paso con las 9 audiencias pendientes de enero
* Indicar si se tramitaron los 36 casos de deber de denuncia recibidos en febrero.
*Revisar cifras reportadas, según avances reportados da un total de 1.087 casos gestionados sobre un total de 1.221 recibidos.
* Asegurar que las cifras reportadas coincidan con la evidencia que soporta la gestión.
15/04/2026 Se reiteran las siguientes recomendaciones:
* Revisar las cifras reportadas ya que no coinciden con lo indicado en el acumulado del trimestre.
* Asegurar que las cifras reportadas coincidan con la evidencia que soporta la gestión.
17/03/2026 No se generan observaciones respecto al análisis reportado para el seguimiento del indicador.</t>
  </si>
  <si>
    <t>En el marco de las actuaciones de Defensa judicial, durante el mes de abril 2026, se notificaron a la entidad 78 solicitudes, de la cuales fueron atendidas 19, se encuentran en trámite 59, las cuales se encuentran dentro de los términos establecidos. Vale precisar, que las diligencias que quedaron en trámite de los meses anteriores, se encuentran en programación de agenda por parte del despacho judicial, por lo que la Oficina Jurídica está actuando dentro de los términos para atender los respectivos trámites..
Para el mes de abril de 2026, en el procedimiento Deber de denuncia, se recibieron 128 casos entre activaciones de ruta y seguimientos, de estos, 68 fueron tramitados durante el mismo mes mediante la emisión de memorandos, los 60 restantes se encuentran en oportunidad de respuesta, toda vez que como es habitual, la última semana de abril ingresaron 25 casos, los cuales, se encuentran en proceso de trámite durante la primera semana de mayo. Cabe señalar que los 68 casos pendientes del mes de marzo se atendieron en el trascurso del presente mes.
Con relación al procedimiento de acciones de tutela, en el mes de abril de 2026 se recibieron 233 acciones constitucionales, de las cuales 71 fueron contestadas directamente por Comisarias de Familia por ser accionadas o vinculadas y las 162 restantes se respondieron directamente por la Oficina Jurídica, dentro de los términos otorgados por cada Despacho Judicial. 
Como conclusión y consolidación en el mes de abril, la Oficina Jurídica recibió 439 actuaciones notificadas que requieren actuación, las cuales todas fueron tramitadas o están en oportunidad de respuesta.</t>
  </si>
  <si>
    <t>11/05/2026 No se generan observaciones respecto al análisis reportado para el seguimiento del indicador.</t>
  </si>
  <si>
    <t>En el marco de las actuaciones de Defensa judicial, durante el mes de mayo 2026, se notificaron a la entidad 79 solicitudes, de la cuales fueron atendidas 16, se encuentran en trámite 63, las cuales se encuentran dentro de los términos establecidos. Vale precisar, que las diligencias que quedaron en trámite de los meses anteriores, se encuentran en programación de agenda por parte del despacho judicial, por lo que la Oficina Jurídica está actuando dentro de los términos para atender los respectivos trámites.
En el mes de mayo de 2026, en el marco del procedimiento deber de denuncia se recibieron 177 casos entre activaciones de ruta y seguimientos, de estos, 81 casos fueron tramitados durante el mismo mes mediante la proyección de memorandos internos, los 96 restantes se encuentran en oportunidad de respuesta, teniendo en cuenta que como es habitual, la última semana de mayo ingresaron 32 casos, los cuales se encuentran en proceso de trámite durante está primera semana de junio. Es preciso indicar que los 60 casos pendientes del mes de abril, fueron tramitados en el mes de mayo en su totalidad mediante memorandos de seguimiento. 
Con relación al procedimiento de acciones de tutela, en el mes de mayo de 2026 se recibieron 267 acciones constitucionales, de las cuales 90 fueron contestadas directamente por Comisarias de Familia por ser accionadas o vinculadas y las 177 restantes se respondieron directamente por la Oficina Jurídica, dentro de los términos otorgados por cada Despacho Judicial.
Como conclusión y consolidación en el mes de mayo, la Oficina Jurídica recibió 523 actuaciones notificadas que requieren actuación, las cuales todas fueron tramitadas o están en oportunidad de respuesta.</t>
  </si>
  <si>
    <t>12/06/2026 No se generan observaciones respecto al análisis reportado para el seguimiento del indicador.</t>
  </si>
  <si>
    <t>En el marco de las actuaciones de Defensa judicial, durante el mes de junio 2026, se notificaron a la entidad 119 solicitudes, de la cuales fueron atendidas 20, se encuentran en trámite 99, las cuales se encuentran dentro de los términos establecidos. Vale precisar, que las diligencias que quedaron en trámite de los meses anteriores, se encuentran en programación de agenda por parte del despacho judicial, por lo que la Oficina Jurídica está actuando dentro de los términos para atender los respectivos trámites.
Con relación al procedimiento de acciones de tutela, en el mes de junio de 2026 se recibieron 224 acciones constitucionales, de las cuales 56 fueron contestadas directamente por Comisarias de Familia por ser accionadas o vinculadas y las 168 restantes se respondieron directamente por la Oficina Jurídica, dentro de los términos otorgados por cada Despacho Judicial.
En el marco del Procedimiento Dener de Denuncia, durante el mes de junio de 2026 se recibieron 215 casos entre seguimientos y activaciones, del total de los casos ingresados, 91 fueron tramitados durante el mismo mes mediante la proyección de memorandos internos, los 124 restantes se encuentran en oportunidad de respuesta, toda vez que como es habitual, la última semana de junio ingresaron 60 casos, los cuales se encuentran en proceso de trámite durante la primera semana de julio. Es pertinente señalar que los 96 casos pendientes del mes de mayo ya se encuentran gestionados en su totalidad mediante memorandos de seguimiento.
Como conclusión y consolidación se tiene que en el mes de junio la Oficina Jurídica recibió 558 y durante le segundo trimestre 1,520 actuaciones notificadas que requieren tramite y gestión, las cuales todas fueron tramitadas o están en oportunidad de respuesta.
Como evidencia de seguimiento a las actuaciones judiciales del trimestre, se relaciona el correspondiente Informe.</t>
  </si>
  <si>
    <t>08/07/2026 Se recomienda realizar el análisis trimestral, tanto en el avance cuantitativo como en el análisis cualitativo.  Revisar y asegurar que las evidencia refleje y contemple la gestión del segundo trimestre.
09/07//2026 No se generan observaciones respecto al análisis reportado para el seguimiento del indicador.</t>
  </si>
  <si>
    <t>IV-003</t>
  </si>
  <si>
    <t>Instituciones en las que se promueve la implementación del Plan de Apoyo para el Cumplimiento de Condiciones de Calidad (PACC) en la prestación del servicio de Educación Inicial</t>
  </si>
  <si>
    <t>Realizar seguimiento, a partir de una muestra, a las instituciones que cuenten con Instrumento Único de Verificación (IUV) aplicado en la última visita, con el fin de promover la implementación del Plan de Apoyo para el Cumplimiento de Condiciones de Calidad (PACC) en la prestación del servicio de educación inicial.</t>
  </si>
  <si>
    <t xml:space="preserve">Calidad y oportunidad de la información registrada en los Instrumentos Únicos de Verificación (IUV) aplicados en instituciones que prestan el servicio de educación inicial. </t>
  </si>
  <si>
    <t>(Número de PACC remitidos a  instituciones visitadas con IUV aplicado / Número de instituciones visitadas con IUV aplicado) *100</t>
  </si>
  <si>
    <t xml:space="preserve">1. Base de ponderación de resultados de Instrumentos Únicos de Verificación  (IUV).
2. Plan de Apoyo para el Cumplimiento de Condiciones de Calidad - PACC de cada institución. </t>
  </si>
  <si>
    <t xml:space="preserve">El numerador corresponde al total de Planes de Apoyo para el Cumplimiento de Condiciones de Calidad (PACC) remitidos a instituciones que prestan el servicio de educación inicial visitadas durante el trimestre con Instrumento Único de Verificación aplicado. 
El denominador corresponde al total de  instituciones que prestan el servicio de educación inicial visitadas durante el trimestre con Instrumento Único de Verificación aplicado. 
Nota: el resultado del indicador al final de la vigencia será el promedio simple del porcentaje de cumplimiento de cada período reportado.  </t>
  </si>
  <si>
    <t>PACC remitido a cada institución</t>
  </si>
  <si>
    <t xml:space="preserve">Trimestral </t>
  </si>
  <si>
    <t>No aplica</t>
  </si>
  <si>
    <t xml:space="preserve">Para el periodo reportado no se realizó la implementación del Plan de Apoyo al Cumplimiento de Condiciones de Calidad (PACC) en las instituciones de prestación del servicio de educación inicial, toda vez que no se programaron visitas a instituciones o establecimientos. </t>
  </si>
  <si>
    <t>Con el propósito de cumplir con el indicador "Instituciones en las que se promueve la implementación del Plan de Apoyo para el Cumplimiento de Condiciones de Calidad (PACC) en la prestación del servicio de Educación Inicial", durante el mes de febrero se llevaron a cabo 45 PACC. Esta herramienta se ha consolidado como un instrumento de gestión que ha facilitado la articulación entre la entidad y las instituciones, promoviendo la trazabilidad de las acciones, la retroalimentación oportuna y el avance en el cumplimiento de los estándares de calidad definidos.</t>
  </si>
  <si>
    <t>Durante el mes de marzo, se consolidaron las acciones orientadas a la implementación del Plan de Apoyo al Cumplimiento de Condiciones de Calidad (PACC) y se llevaron a cabo 36 PACC, en las instituciones y establecimientos públicos y privados que prestan el servicio de Educación Inicial bajo el enfoque de Atención Integral a la Primera Infancia (AIPI).
En el primer trimestre de 2026 se realizaron 95 visitas de inspección, en las cuales a 81 se aplicó el Instrumento Único de Verificación (IUV).  Es de resaltar que 12 instituciones no contaban con registro en el  Sistema de Información y Registro de Servicios Sociales (SIRSS), lo que implica que  83 instituciones se encuentran registradas en dicho sistema.
Estos resultados evidencian el compromiso del equipo de Inspección y Vigilancia por fortalecer la calidad en la prestación del servicio de Educación Inicial, así como la disposición de las instituciones por avanzar en la mejora de sus estándares y en la garantía de los derechos de las niñas y los niños en el Distrito Capital"</t>
  </si>
  <si>
    <t>10/04/2026 Se recomienda revisar el cumplimiento del indicador en el siguiente trimestre, por lo que se encuentra en un sobrecumplimiento de 8 ptos porcentuales por encima de la meta, por si es necesario actualizar la meta actual.
No se generan observaciones respecto al análisis presentado en el seguimiento al indicador de gestión.</t>
  </si>
  <si>
    <t>Durante el mes de abril se dio continuidad a las acciones orientadas al cumplimiento del indicador “Instituciones en las que se promueve la implementación del Plan de Apoyo para el Cumplimiento de Condiciones de Calidad (PACC) en la prestación del servicio de Educación Inicial”. En este periodo, se remitieron (40) PACC, derivados de un total de 40 visitas en las que se aplicó el Instrumento Único de Verificación (IUV), en el marco del acompañamiento técnico a las instituciones públicas y privadas bajo el enfoque de Atención Integral a la Primera Infancia (AIPI).
Esta herramienta  permite identificar de manera oportuna las brechas en el cumplimiento de los estándares de calidad, así como orientar acciones de mejora ajustadas a las particularidades de cada institución.</t>
  </si>
  <si>
    <t>Durante el mes de mayo se dio continuidad a las acciones de promoción y fortalecimiento de la calidad en las instituciones prestadoras del servicio de educación inicial. En este marco, y con fundamento en los resultados obtenidos mediante la aplicación del Instrumento Único de Verificación (IUV), se elaboraron y remitieron a las respectivas instituciones veintinueve (29) Planes de Apoyo al Cumplimiento de los Estándares de Calidad (PACC), derivados de las treinta (30) visitas en las que se aplicó dicho instrumento.
Esta herramienta contribuye al fortalecimiento del trabajo articulado entre la SDIS y los prestadores del servicio, orientando la superación de las debilidades identificadas y promoviendo el mejoramiento continuo de la calidad. Asimismo, permite definir acciones de fortalecimiento dirigidas al cumplimiento de los estándares de calidad establecidos.</t>
  </si>
  <si>
    <t>En el transcurso del mes de junio se dio continuidad a las acciones de articulación orientadas a la promoción y el fortalecimiento de la calidad en las instituciones prestadoras del servicio de educación inicial. En este marco, y con fundamento en los resultados obtenidos mediante la aplicación del Instrumento Único de Verificación (IUV), se elaboraron y remitieron a las respectivas instituciones veintinueve (29) Planes de Apoyo al Cumplimiento de los Estándares de Calidad (PACC), como resultado de treinta (30) visitas en las que se aplicó dicho instrumento.
Durante el segundo trimestre de 2026 se realizaron ciento diecinueve (119) visitas de inspección, en cien (100) de las cuales se aplicó el Instrumento Único de Verificación (IUV) a instituciones que contaban con registro en el Sistema de Información y Registro de Servicios Sociales (SIRSS). Es importante señalar que las diecinueve (19) instituciones restantes no contaban con registro en dicho sistema, razón por la cual no fue posible aplicar el instrumento, en total durante el segundo trimestre se remitieron noventa y ocho (98) PAAC.
Los PACC se han constituido en un mecanismo para orientar a las instituciones en la implementación de acciones de mejora frente a las oportunidades identificadas durante las visitas de inspección, favoreciendo el cumplimiento de los estándares de calidad y el fortalecimiento de sus procesos, lo que promueve el mejoramiento continuo de la atención brindada a la primera infancia.</t>
  </si>
  <si>
    <t>PE-004</t>
  </si>
  <si>
    <t>Nivel de ejecución presupuestal de la Entidad</t>
  </si>
  <si>
    <t>Medir el nivel de la ejecución presupuestal de la Entidad, es decir los recursos asignados y ejecutados dentro del presupuesto, con el fin de monitorear los registros presupuestales generados, que son los recursos que ya tienen un compromiso formal establecido (contrato o acto administrativo), esto con el fin de facilitar la toma de decisiones y emitir las alertas correspondientes, si aplica.</t>
  </si>
  <si>
    <t xml:space="preserve">Información presupuestal en SEVEN y BOGDATA que permita obtener la información de la apropiación inicial y los certificados de registros presupuestales </t>
  </si>
  <si>
    <t>(Sumatoria de los valores de Certificados de Registros Presupuestales / Sumatoria de la apropiación presupuestal vigente de la Entidad)*100</t>
  </si>
  <si>
    <t xml:space="preserve">Información presupuestal generada del sistema de información presupuestal interno - SEVEN y del sistema distrital de presupuesto BOGDATA </t>
  </si>
  <si>
    <t>Numerador: se debe tomar el valor total de los recursos de la Entidad que son constituidos en Certificados de Registros Presupuestales del aplicativo BOGDATA
Denominador: se debe tomar el valor total de los recursos de apropiación vigente de la Entidad del aplicativo BOGDATA.
Estos dos valores se dividen entre si, y el valor de la división se multiplica por 100.
Notas: 
*Para obtener el avance acumulado de la vigencia, se toma el dato del ultimo periodo, ya que cada mes se registra el valor incrementado de los registros presupuestales de la Entidad.
*El valor de la apropiación vigente de la Entidad puede llegar a variar en cada periodo debido a las dinámicas institucionales y externas.</t>
  </si>
  <si>
    <t>Reporte de ejecución presupuestal de la Entidad suministrado por BOGDATA</t>
  </si>
  <si>
    <t>Con corte al mes de enero, la entidad comprometió recursos por valor de $559.524.180.604, de los cuales $7.550.452.894 corresponden a los rubros de funcionamiento y $551.973.727.710 a los proyectos de inversión.
El valor de la apropiación presupuestal a la fecha es de $2.501.671.340.000, con un porcentaje de ejecución presupuestal en la Entidad del 22%, lo cual se encuentra dentro de lo programado, debido a la naturaleza del indicador ya que es creciente, por ende la meta establecida se cumplirá en el mes de diciembre de 2026.</t>
  </si>
  <si>
    <t>09/03/2026 No se generan observaciones respecto al análisis reportado para el seguimiento del indicador.</t>
  </si>
  <si>
    <t>Con corte al mes de febrero, la entidad comprometió recursos por valor de $762.308.994.447, de los cuales $10.688.925.931 corresponden a los rubros de funcionamiento y $751.620.068.516 a los proyectos de inversión.
El valor de la apropiación presupuestal a la fecha es de $2.501.671.340.000, con un porcentaje de ejecución presupuestal en la Entidad del 30%, lo cual se encuentra dentro de lo programado, debido a la naturaleza del indicador ya que es creciente, por ende la meta establecida se cumplirá en el mes de diciembre de 2026.</t>
  </si>
  <si>
    <t>Con corte al mes de marzo, la entidad comprometió recursos por valor de $887,194,918,494, de los cuales $14.115.536.523 corresponden a los rubros de funcionamiento y $873.079.381.971 a los proyectos de inversión.
El valor de la apropiación presupuestal a marzo es de $2.501.671.340.000, con un porcentaje de ejecución presupuestal en la Entidad del 35%, lo cual se encuentra dentro de lo programado, debido a la naturaleza del indicador ya que es creciente, por ende la meta establecida se cumplirá en el mes de diciembre de 2026.</t>
  </si>
  <si>
    <t>09/04/2026 No se generan observaciones respecto al análisis reportado para el seguimiento del indicador.</t>
  </si>
  <si>
    <t>Con corte al mes de abril, la entidad comprometió recursos por valor de $1.076.123.688.398, de los cuales $18.579.111.456 corresponden a los rubros de funcionamiento y $1.057.544.576.942 a los proyectos de inversión.
El valor de la apropiación presupuestal a abril es de $2.501.671.340.000, con un porcentaje de ejecución presupuestal en la Entidad del 43%, lo cual se encuentra dentro de lo programado, debido a la naturaleza del indicador ya que es creciente, por ende la meta establecida se cumplirá en el mes de diciembre de 2026.</t>
  </si>
  <si>
    <t>12/05/2026 No se generan observaciones respecto al análisis reportado para el seguimiento del indicador.</t>
  </si>
  <si>
    <t>Con corte al mes de mayo, la entidad comprometió recursos por valor de $1.252.655.554.544, de los cuales $24.334.445.975 corresponden a los rubros de funcionamiento y $1.228.321.108.569 a los proyectos de inversión.
El valor de la apropiación presupuestal a mayo es de $2.501.671.340.000, con un porcentaje de ejecución presupuestal en la Entidad del 50%, lo cual se encuentra dentro de lo programado, debido a la naturaleza del indicador ya que es creciente, por ende la meta establecida se cumplirá en el mes de diciembre de 2026.</t>
  </si>
  <si>
    <t>Con corte al mes de junio, la entidad comprometió recursos por valor de $1.442.433.106.382, de los cuales $30.663.564.676 corresponden a los rubros de funcionamiento y $1.411.769.541.706 a los proyectos de inversión.
El valor de la apropiación presupuestal a junio es de $2.501.671.340.000, con un porcentaje de ejecución presupuestal en la Entidad del 58%, lo cual se encuentra dentro de lo programado, debido a la naturaleza del indicador ya que es creciente, por ende la meta establecida se cumplirá en el mes de diciembre de 2026.</t>
  </si>
  <si>
    <t>10/07/2026 No se generan observaciones respecto al análisis reportado para el seguimiento del indicador.</t>
  </si>
  <si>
    <t> </t>
  </si>
  <si>
    <t>PE-005</t>
  </si>
  <si>
    <t>Giros efectuados en la Entidad</t>
  </si>
  <si>
    <t>Realizar monitoreo a los giros presupuestales efectuados por la Entidad, es decir los pagos realizados, con el propósito de identificar el valor de los recursos pagados efectivamente, para así facilitar la toma de decisiones y emitir las alertas correspondientes, si aplica.</t>
  </si>
  <si>
    <t>Información presupuestal en SEVEN y BOGDATA que permita obtener la información de la apropiación inicial y los giros efectuados por la Entidad</t>
  </si>
  <si>
    <t>(Sumatoria de los valores de los giros realizados por la Entidad / Sumatoria apropiación presupuestal vigente de la Entidad)*100</t>
  </si>
  <si>
    <t>Numerador: se debe tomar la cifra total de los recursos de la Entidad que son girados o pagados a los diferentes contratistas y proveedores que aparecen en el aplicativo BOGDATA
Denominador: se debe tomar el valor total de los recursos de apropiación vigente de la Entidad del aplicativo BOGDATA.
Estos dos valores se dividen entre si, y el valor de la división se multiplica por 100.
Notas: 
*Para obtener el avance acumulado de la vigencia, se toma el dato del ultimo periodo, ya que cada mes se registra el valor incrementado de los registros presupuestales de la Entidad.
*El valor de la apropiación vigente de la Entidad puede llegar a variar en cada periodo debido a las dinámicas institucionales y externas.</t>
  </si>
  <si>
    <t>Reporte de giros de la Entidad suministrado por BOGDATA</t>
  </si>
  <si>
    <t>Con corte al mes de enero, la entidad giró recursos por valor de $55.390.004.596, de los cuales $3.212.116.475 corresponden a los rubros de funcionamiento y $52.177.888.121 a los proyectos de inversión.
El valor de la apropiación presupuestal a la fecha es de $2.501.671.340.000, con un porcentaje de giros presupuestales en la Entidad del 2%, lo cual se encuentra dentro de lo programado, debido a la naturaleza del indicador el cual es creciente, por ende la meta establecida se cumplirá en el mes de diciembre de 2026.</t>
  </si>
  <si>
    <t>09/03/2026 Se recomienda adelantar todas las acciones pertinentes para lograr la meta propuesta.
No se generan observaciones respecto al análisis reportado para el seguimiento del indicador.</t>
  </si>
  <si>
    <t>Con corte al mes de febrero, la entidad giró recursos por valor de $147.160.286.523, de los cuales $6.327.187.535 corresponden a los rubros de funcionamiento y $140.833.098.988 a los proyectos de inversión.
El valor de la apropiación presupuestal a la fecha es de $2.501.671.340.000, con un porcentaje de giros presupuestales en la Entidad del 6%, lo cual se encuentra dentro de lo programado, debido a la naturaleza del indicador el cual es creciente, por ende la meta establecida se cumplirá en el mes de diciembre de 2026.</t>
  </si>
  <si>
    <t>Con corte al mes de marzo, la entidad giró recursos por valor de $276.947.651.391, de los cuales $9.748.647.231 corresponden a los rubros de funcionamiento y $267.199.004.160 a los proyectos de inversión.
El valor de la apropiación presupuestal a marzo es de $2.501.671.340.000, con un porcentaje de giros presupuestales en la Entidad del 11%, lo cual se encuentra dentro de lo programado, debido a la naturaleza del indicador el cual es creciente, por ende la meta establecida se cumplirá en el mes de diciembre de 2026.</t>
  </si>
  <si>
    <t>09/04/2026 Se recomienda adelantar todas las acciones pertinentes para lograr la meta propuesta.
No se generan observaciones respecto al análisis reportado para el seguimiento del indicador.</t>
  </si>
  <si>
    <t>Con corte al mes de abril, la entidad giró recursos por valor de $426.235.601.679, de los cuales $12.833.574.967 corresponden a los rubros de funcionamiento y $413.402.026.712 a los proyectos de inversión.
El valor de la apropiación presupuestal a abril es de $2.501.671.340.000, con un porcentaje de giros presupuestales en la Entidad del 17%, lo cual se encuentra dentro de lo programado, debido a la naturaleza del indicador el cual es creciente, por ende la meta establecida se cumplirá en el mes de diciembre de 2026.</t>
  </si>
  <si>
    <t>12/05/2026 Se recomienda adelantar todas las acciones pertinentes para lograr la meta propuesta.
No se generan observaciones respecto al análisis reportado para el seguimiento del indicador.</t>
  </si>
  <si>
    <t>Con corte al mes de mayo, la entidad giró recursos por valor de $591.503.248.851, de los cuales $16.703.220.082 corresponden a los rubros de funcionamiento y $574.800.028.769 a los proyectos de inversión.
El valor de la apropiación presupuestal a mayo es de $2.501.671.340.000, con un porcentaje de giros presupuestales en la Entidad del 24%, lo cual se encuentra dentro de lo programado, debido a la naturaleza del indicador el cual es creciente, por ende la meta establecida se cumplirá en el mes de diciembre de 2026.</t>
  </si>
  <si>
    <t>12/06/2026 Se recomienda adelantar todas las acciones pertinentes para lograr la meta propuesta.
No se generan observaciones respecto al análisis reportado para el seguimiento del indicador.</t>
  </si>
  <si>
    <t>Con corte al mes de junio, la entidad giró recursos por valor de $794.834.280.330, de los cuales $24.178.771.138 corresponden a los rubros de funcionamiento y $770.655.509.192 a los proyectos de inversión.
El valor de la apropiación presupuestal a junio es de $2.501.671.340.000, con un porcentaje de giros presupuestales en la Entidad del 32%, lo cual se encuentra dentro de lo programado, debido a la naturaleza del indicador el cual es creciente, por ende la meta establecida se cumplirá en el mes de diciembre de 2026.</t>
  </si>
  <si>
    <t>10/07/2026 Se recomienda adelantar todas las acciones pertinentes para lograr la meta propuesta, ya que su cumplimiento se encuentra en un 37% de la vigencia, encontrándonos en el II trimestre.
No se generan observaciones respecto al análisis reportado para el seguimiento del indicador.</t>
  </si>
  <si>
    <t xml:space="preserve">Prestación de servicios sociales </t>
  </si>
  <si>
    <t>6. Potenciar la misionalidad del sector de integración social con el desarrollo de procesos 
transversales eficientes que garanticen servicios sociales innovadores, de calidad y con 
enfoque diferencial.</t>
  </si>
  <si>
    <t>PSS-002</t>
  </si>
  <si>
    <t>Gestión del proceso Prestación de servicios sociales</t>
  </si>
  <si>
    <t>Medir el cumplimiento de las actividades específicas  que evidencian la gestión y ayudan a la realización del objetivo del Proceso de Prestación de  servicios sociales, garantizando la gestión eficiente del mismo.</t>
  </si>
  <si>
    <t>Contar con la planificación del proceso en cuanto a las actividades y tiempos para poder medir la gestión del mismo.</t>
  </si>
  <si>
    <t>Efectividad</t>
  </si>
  <si>
    <t>No. de actividades  ejecutadas  /  Actividades programadas y a demanda en el periodo *100</t>
  </si>
  <si>
    <t xml:space="preserve">Plan de trabajo del proceso de prestación de servicios sociales. </t>
  </si>
  <si>
    <r>
      <t xml:space="preserve">El numerador corresponde al número de actividades realizadas en el periodo con las evidencias presentadas, que para el caso del reporte corresponde a lo ejecutado.
El denominador corresponde a la sumatoria del número de actividades programadas en el periodo más el número de actividades no programadas pero requeridas en el período de reporte, de acuerdo con el plan de trabajo definido, que para el caso del reporte corresponde a lo programado.
</t>
    </r>
    <r>
      <rPr>
        <sz val="9"/>
        <color rgb="FFFF0000"/>
        <rFont val="Arial"/>
        <family val="2"/>
      </rPr>
      <t xml:space="preserve">
</t>
    </r>
  </si>
  <si>
    <t xml:space="preserve">El seguimiento de las actividades programadas en el plan de trabajo para el mes de Enero arroja que se ejecutaron las 3 actividades programadas dando cumplimiento a la meta del indicador, así:
1. Hacer seguimiento a la actualización de los procedimientos y documentos generales del proceso.
2. Acompañar la creación, modificación o supresión de servicios y actualizar el Portafolio de Oferta institucional.
3. Revisar y aprobar los Manuales de servicios
El plan de trabajo para el periodo de reporte arroja una ejecución de 3 actividades ejecutadas frente a 3 actividades programadas que representa un avance del 100%, lo cual comparado con la meta del 95% indica un cumplimiento del 105%. </t>
  </si>
  <si>
    <t>10/03/2026 No se generan observaciones respecto al análisis reportado para el seguimiento del indicador.</t>
  </si>
  <si>
    <t xml:space="preserve">El seguimiento de las actividades programadas en el plan de trabajo para el mes de febrero arroja que se ejecutaron las 8 actividades programadas, dando cumplimiento a la meta del indicador, así:
1. Realizar la planeación y reporte de las actividades del proceso.
2. Formular y realizar el reporte de avance del plan de trabajo del Proceso.
3. Identificar, consolidar y verificar los requisitos legales aplicables al Proceso.
4. Hacer seguimiento a la actualización de los procedimientos y documentos generales del proceso.
5. Acompañar la creación, modificación o supresión de servicios y actualizar el Portafolio de Oferta institucional.
6. Revisar y aprobar los Manuales de servicios.
7. Planear y acompañar el desarrollo a la verificación de los aspectos consignados en las fichas técnicas de la oferta institucional.
8. Realizar seguimiento a los planes de trabajo para el cierre de brechas de calidad
El plan de trabajo para el periodo de reporte arroja una ejecución de 8 actividades ejecutadas frente a 8 actividades programadas que representa un avance del 100%, lo cual comparado con la meta del 95% indica un cumplimiento del 105%. </t>
  </si>
  <si>
    <t xml:space="preserve">El seguimiento de las actividades programadas en el plan de trabajo para el mes de marzo arroja que se ejecutaron las 11 actividades programadas, dando cumplimiento a la meta del indicador, así:
1. Realizar la planeación y reporte de las actividades del proceso.
2. Formular y realizar el reporte de avance del plan de trabajo del Proceso.
3. Identificar, consolidar y verificar los requisitos legales aplicables al Proceso.
4. Hacer seguimiento a la actualización de los procedimientos y documentos generales del proceso.
5. Acompañar la creación, modificación o supresión de servicios y actualizar el Portafolio de Oferta institucional.
6. Revisar y aprobar los Manuales de servicios.
7. Planear y acompañar el desarrollo a la verificación de los aspectos consignados en las fichas técnicas de la oferta institucional.
8. Realizar seguimiento y responder las cartas de alertas sobre el desempeño del proceso.
9. Realizar seguimiento a las acciones de mejora asociadas al proceso.
10. Realizar seguimiento a los planes de trabajo para el cierre de brechas de calidad
11. Reportar el avance en la implementación de las acciones de mejora generales asociadas al proceso.
El plan de trabajo para el periodo de reporte arroja una ejecución de 11 actividades ejecutadas frente a 11 actividades programadas que representa un avance del 100%, lo cual comparado con la meta del 95% indica un cumplimiento del 105%. 
</t>
  </si>
  <si>
    <t>06/04/2026 Por favor verificar mes de reporte y cifras.
07/04/2026 No se generan observaciones respecto al análisis reportado para el seguimiento del indicador.</t>
  </si>
  <si>
    <t xml:space="preserve">El seguimiento de las actividades programadas en el plan de trabajo para el mes de abril arroja que se ejecutaron las 8 actividades programadas y 3 actividades a demanda, dando cumplimiento a la meta del indicador.
Actividades programadas y ejecutadas:
1. Realizar la planeación y reporte de las actividades del proceso.
2. Formular y realizar el reporte de avance del plan de trabajo del Proceso.
3. Hacer seguimiento a la actualización de los procedimientos y documentos generales del proceso.
4. Acompañar la creación, modificación o supresión de servicios y actualizar el Portafolio de Oferta institucional.
5. Revisar y aprobar los Manuales de servicios.
6. Planear y acompañar el desarrollo a la verificación de los aspectos consignados en las fichas técnicas de la oferta institucional.
7. Realizar seguimiento y responder las cartas de alertas sobre el desempeño del proceso.
8. Realizar seguimiento a los planes de trabajo para el cierre de brechas de calidad 
Las actividades requeridas para el periodo fueron:
1. Identificar, consolidar y verificar los requisitos legales aplicables al Proceso.
2. Realizar seguimiento a las acciones de mejora asociadas al proceso.
3. Reportar el avance en la implementación de las acciones de mejora generales asociadas al proceso.
El plan de trabajo para el periodo de reporte arroja una ejecución de 11 actividades ejecutadas frente a 8 actividades programadas y 3 actividades a demanda lo que representa un avance del 100%, lo cual comparado con la meta del 95% indica un cumplimiento del 105%. </t>
  </si>
  <si>
    <t>11/05/2026 Se recomienda verificar la meta del indicador ya que se esta generando sobrecumplimiento, así mismo validar la utilidad del mismo para la toma de decisiones del proceso.
No se generan observaciones respecto al análisis reportado para el seguimiento del indicador.</t>
  </si>
  <si>
    <t xml:space="preserve">El seguimiento de las actividades programadas en el plan de trabajo para el mes de mayo arroja que se ejecutaron las 8 actividades programadas y 3 actividades a demanda, dando cumplimiento a la meta del indicador.
Actividades programadas y ejecutadas:
1. Realizar la planeación y reporte de las actividades del proceso.
2. Formular y realizar el reporte de avance del plan de trabajo del Proceso.
3. Identificar, consolidar y verificar los requisitos legales aplicables al Proceso.
4. Hacer seguimiento a la actualización de los procedimientos y documentos generales del proceso.
5. Acompañar la creación, modificación o supresión de servicios y actualizar el Portafolio de Oferta institucional.
6. Revisar y aprobar los Manuales de servicios.
7. Planear y acompañar el desarrollo a la verificación de los aspectos consignados en las fichas técnicas de la oferta institucional.
8. Realizar seguimiento y responder las cartas de alertas sobre el desempeño del proceso.
Las actividades requeridas para el periodo fueron:
1. Realizar seguimiento a las acciones de mejora asociadas al proceso.
2. Realizar seguimiento a los planes de trabajo para el cierre de brechas de calidad 
3. Reportar el avance en la implementación de las acciones de mejora generales asociadas al proceso.
El plan de trabajo para el periodo de reporte arroja una ejecución de 11 actividades ejecutadas frente a 8 actividades programadas y 3 actividades a demanda lo que representa un avance del 100%, lo cual comparado con la meta del 95% indica un cumplimiento del 105%. </t>
  </si>
  <si>
    <t>09/06/2026 Se recomienda verificar la meta del indicador ya que se esta generando sobrecumplimiento, así mismo validar la utilidad del mismo para la toma de decisiones del proceso.
No se generan observaciones respecto al análisis reportado para el seguimiento del indicador.</t>
  </si>
  <si>
    <t xml:space="preserve">El seguimiento de las actividades programadas en el plan de trabajo para el mes de junio arroja que de las 10 actividades programadas, 1 no se desarrolló porque no fue requerida y se desarrolló 1 actividad a demanda, dando cumplimiento a la meta del indicador.
Actividades programadas y ejecutadas:
1. Realizar la planeación y reporte de las actividades del proceso.
2. Formular y realizar el reporte de avance del plan de trabajo del Proceso.
3. Identificar, consolidar y verificar los requisitos legales aplicables al Proceso.
4. Hacer seguimiento a la actualización de los procedimientos y documentos generales del proceso.
5. Acompañar la creación, modificación o supresión de servicios y actualizar el Portafolio de Oferta institucional.
6. Revisar y aprobar los Manuales de servicios.
7. Planear y acompañar el desarrollo a la verificación de los aspectos consignados en las fichas técnicas de la oferta institucional.
8. Formular las actividades, realizar seguimiento y responder las cartas de alertas sobre el desempeño del proceso Prestación de servicios sociales (mapas de riesgos de gestión, corrupción y aseguramiento, autoevaluaciones de procedimientos).
9. Realizar seguimiento a las acciones de mejora asociadas al proceso Prestación de Servicios Sociales.
Actividades programadas pero no se requirió su ejecución:
1. Definir e implementar las actividades de mejora, de conformidad con el estado del proceso
Las actividades requeridas para el periodo fueron:
1. Realizar seguimiento a los planes de trabajo para el cierre de brechas de calidad por categoría y por servicio, formulados en 2025
El plan de trabajo para el periodo de reporte arroja una ejecución de 10 actividades ejecutadas frente a 10 actividades programadas, 1 no ejecutada  y 1 actividad ejecutada a demanda lo que representa un avance del 91%, lo cual comparado con la meta del 95% indica un cumplimiento del 96%. </t>
  </si>
  <si>
    <t>08/07/2026 Se recomienda verificar el denominador, debería ser 11 y no 10, de acuerdo con lo indicado. Así mismo, verificar la evidencia de acuerdo con lo indicado.
09/07/2026 No se generan observaciones respecto al análisis reportado para el seguimiento del indicador.</t>
  </si>
  <si>
    <t>SG-003</t>
  </si>
  <si>
    <t>Nivel de derogación de documentos del Sistema de gestión</t>
  </si>
  <si>
    <t>Medir la eficacia en la eliminación de documentos vigentes en el Manual del Sistema de Gestión, que ya no son requeridos para la operación institucional, contribuyendo a la simplificación y optimización de la gestión de los procesos.</t>
  </si>
  <si>
    <t>Compromiso de las dependencias en la derogación de los documentos oficializados en el marco del Sistema de gestión que ya no son requeridos para la operación institucional.</t>
  </si>
  <si>
    <t>(Número de documentos derogados en lo corrido del año / Número de documentos vigentes al inicio del año) * 100</t>
  </si>
  <si>
    <t>Listado Maestro de Documentos</t>
  </si>
  <si>
    <t>Al realizar la consolidación del Listado Maestro de Documentos al cierre de cada mes se seleccionan los documentos de la hoja "Obsoletos", que hayan sido derogados durante la vigencia en curso hasta el mes de reporte, y se comparan respecto a la cantidad de documentos que estaban vigentes al inicio del año. 
De esta manera, numerador y denominador corresponden a:
 - Número de documentos derogados: Cantidad de documentos derogados registrados en el Listado Maestro de Documentos hasta el periodo de medición (acumulado).
 - Número de documentos vigentes en el Listado Maestro de Documentos con corte al 31 de diciembre del año anterior.</t>
  </si>
  <si>
    <t>Hoja de "Obsoletos" del Listado Maestro de documentos con filtro de los meses acumulados de la vigencia en la columna denominada "Fecha de derogación".</t>
  </si>
  <si>
    <t>Durante el mes de enero se realizó la autoevaluación del indicador de acuerdo con los resultados de la vigencia 2025, de lo cual se concluye que es necesario realizar una actualización al mismo en términos de su fórmula, método de cálculo y meta.
Por su parte se dio inicio a la definición de la estrategia para la racionalización de documentos a desarrollar durante la vigencia 2026. En este sentido, para la presente vigencia no se realiza diagnóstico con gestores y teniendo en cuenta que el proceso que tiene la mayor cantidad de documentos es el proceso Prestación de servicios sociales-PSS, este proceso concentrará el foco del ejercicio de derogación.
Por lo anterior, desde la Subdirección de Diseño, Evaluación y Sistematización se diseñó a una propuesta a partir de la cual se identifica oportunidad de derogación de 100 documentos.
En el periodo se logra un avance del 0,1%, correspondiente a la derogación de 1 documento.</t>
  </si>
  <si>
    <t>12/03/2026:
No se generan observaciones respecto al análisis y evidencias reportados para el seguimiento del indicador.</t>
  </si>
  <si>
    <t>Teniendo en cuenta los resultados de la autoevaluación del indicador, durante el mes de febrero se adelantó la propuesta de actualización del mismo, la cual será oficializada en el mes de marzo.
Por su parte, teniendo en cuenta las consideraciones presentadas para el mes anterior, en el mes de febrero se tramitó la derogación de 20 documentos, obteniendo un acumulado de 21 en lo corrido del año. De esta manera el indicador logra un avance del 1,3%.
Como evidencia se adjunta el Listado Maestro de Documentos con la relación de los documentos derogados.</t>
  </si>
  <si>
    <t>Mediante Circular 014 del 27/03/2026 se oficializó la actualización al indicador, la cual incluyó el ajuste de la meta de acuerdo con las expectativas de derogación para el año 2026, considerando que ya se ha avanzado significativamente en la racionalización de documentos por tanto las opciones de derogación se irán disminuyendo.
En este sentido, en el mes de marzo se tramitó la derogación de veintitrés (23) documentos, obteniendo un acumulado de 44 derogaciones en lo corrido del año. De esta manera el resultado del indicador para el periodo logra un  2,7%, que se traduce en un 45% respecto a la meta del 6% definida para la vigencia.
Estas derogaciones corresponden principalmente al Proceso Prestación de servicios sociales, el cual continua avanzando en la racionalización de sus documentos en la medida que construye los manuales operativos de los servicios de la entidad.
Como evidencia se adjunta el Listado Maestro de Documentos con la relación de los documentos derogados, en la hoja de "Obsoletos".</t>
  </si>
  <si>
    <t>09/04/2026:
No se generan observaciones respecto al análisis y evidencias reportados para el seguimiento del indicador.</t>
  </si>
  <si>
    <t>En el mes de abril se tramitó la derogación de veinticinco (25) documentos, obteniendo un acumulado de 69 derogaciones en lo corrido del año. De esta manera el resultado del indicador para el periodo logra un  4,3%, que se traduce en un 71% respecto a la meta del 6% definida para la vigencia.
Estas derogaciones corresponden principalmente al Proceso Prestación de servicios sociales, el cual continua avanzando en la racionalización de sus documentos en la medida que construye los manuales operativos de los servicios de la entidad.
Como evidencia se adjunta el Listado Maestro de Documentos con la relación de los documentos derogados, en la hoja de "Obsoletos".</t>
  </si>
  <si>
    <t>12/05/2026:
No se generan observaciones respecto al análisis y evidencias reportados para el seguimiento del indicador.</t>
  </si>
  <si>
    <t>En el mes de mayo se tramitó la derogación de diecisiete (17) documentos, obteniendo un acumulado de 86 derogaciones en lo corrido del año. De esta manera el resultado del indicador para el periodo logra un  5,3%, que se traduce en un 89% respecto a la meta del 6% definida para la vigencia.
Estas derogaciones corresponden principalmente al Proceso Prestación de servicios sociales, el cual continua avanzando en la racionalización de sus documentos en la medida que construye los manuales operativos de los servicios de la entidad, y adicionalmente a derogaciones de los procesos Gestión Ambiental y Planeación estratégica, derivadas de ejercicios de revisión de formatos que ya no son requeridos por el desarrollo de otros instrumentos mejorados para el uso digital.
Como evidencia se adjunta el Listado Maestro de Documentos con la relación de los documentos derogados, en la hoja de "Obsoletos".</t>
  </si>
  <si>
    <t>En el mes de junio se tramitó la derogación de catorce (14) documentos, obteniendo un acumulado de 100 derogaciones en lo corrido del año. De esta manera el resultado del indicador para el periodo logra un  6,2%, que se traduce en un 103%, superando la meta del 6% definida para la vigencia.
Estas derogaciones corresponden principalmente al Proceso Prestación de servicios sociales, el cual continua avanzando en la racionalización de sus documentos en la medida que construye los manuales operativos de los servicios de la entidad, y adicionalmente a una derogación del proceso Gestión Documental, correspondiente a un documento cuyas directrices se encuentran obsoletas y lo pertinente ya ha sido incorporado en otro documento.
En este sentido, teniendo en cuenta que al cierre del primer semestre se ha superado la meta del año, se procederá a evaluar en que medida es pertinente actualizar la meta considerando que las cifras de derogaciones han venido disminuyendo en los últimos meses.
Como evidencia se adjunta el Listado Maestro de Documentos con la relación de los documentos derogados, en la hoja de "Obsoletos".</t>
  </si>
  <si>
    <t>07/07/2026:
No se generan observaciones respecto al análisis y evidencias reportados para el seguimiento del indicador.</t>
  </si>
  <si>
    <t>OBJETIVO ESTRATÉGICO</t>
  </si>
  <si>
    <t>PROGRAMA</t>
  </si>
  <si>
    <t>PROYECTO</t>
  </si>
  <si>
    <t>Cód Meta</t>
  </si>
  <si>
    <t>META PLAN</t>
  </si>
  <si>
    <t>PERIODICIDAD DE MEDICIÓN</t>
  </si>
  <si>
    <t>TIPO DE META</t>
  </si>
  <si>
    <t>CÓDIGO INDICADOR</t>
  </si>
  <si>
    <t>NOMBRE DEL INDICADOR</t>
  </si>
  <si>
    <t>MAGNITUD PROGRAMADA 2024</t>
  </si>
  <si>
    <t>MAGNITUD PROGRAMADA 2025</t>
  </si>
  <si>
    <t>MAGNITUD PROGRAMADA 2026</t>
  </si>
  <si>
    <t>MAGNITUD PROGRAMADA 2027</t>
  </si>
  <si>
    <t>MAGNITUD TOTAL</t>
  </si>
  <si>
    <t>PRESUPUESTO PROGRAMADO 2024</t>
  </si>
  <si>
    <t>PRESUPUESTO EJECUTADO 2024</t>
  </si>
  <si>
    <t>PRESUPUESTO PROGRAMADO 2025</t>
  </si>
  <si>
    <t>PRESUPUESTO PROGRAMADO 2026</t>
  </si>
  <si>
    <t>PRESUPUESTO PROGRAMADO 2027</t>
  </si>
  <si>
    <t>PRESUPUESTO PROGRAMADO TOTAL</t>
  </si>
  <si>
    <t>ID_ODS PRIMARIO</t>
  </si>
  <si>
    <t>NOMBRE ODS PRIMARIO</t>
  </si>
  <si>
    <t xml:space="preserve">Avance 31 de marzo </t>
  </si>
  <si>
    <t>Avance 30 de junio</t>
  </si>
  <si>
    <t>Avance 30 de septiembre</t>
  </si>
  <si>
    <t>Avance 30 de diciembre</t>
  </si>
  <si>
    <t>2. Bogotá confía en su bien-estar</t>
  </si>
  <si>
    <t>2.12. Bogotá cuida a su gente</t>
  </si>
  <si>
    <t>3950. Número de servicios sociales y estrategias de integración social prioirizados y adaptados  para la atención diferencial e inclusión de personas LGBTI.</t>
  </si>
  <si>
    <t>Reducción de las desigualdades</t>
  </si>
  <si>
    <t>0,07</t>
  </si>
  <si>
    <t>0,55</t>
  </si>
  <si>
    <t>3951. Número de servicios sociales y estrategias de integración social priorizados y adaptados para la atención diferencial e inclusión de personas con discapacidad.</t>
  </si>
  <si>
    <t>3954. Número de personas con discapacidad y sus cuidadores en servicios de unidades operativas y extramurales</t>
  </si>
  <si>
    <t>3961. Porcentaje de avance del PLan Distrital de Prevención de violencia por razones de sexo y género con énfasis en violencia en el contexto familiar y sexual</t>
  </si>
  <si>
    <t>Paz, Justicia e Instituciones Sólidas</t>
  </si>
  <si>
    <t>3962. Número de casas LGBTI nuevas creadas</t>
  </si>
  <si>
    <t>3968. Procesos de cedulación generados</t>
  </si>
  <si>
    <t>2.09. Reduccion de formas extremas de exclusion</t>
  </si>
  <si>
    <t>3924. Número de habitantes de calle atendidos en servicios de permanencia</t>
  </si>
  <si>
    <t>Fin de la pobreza</t>
  </si>
  <si>
    <t>3. Bogotá confía en su potencial</t>
  </si>
  <si>
    <t>3.16. Atención Integral a la Primera Infancia y Educación como Eje del Potencial Humano</t>
  </si>
  <si>
    <t>4012 - Número de niñas y niños de 0 a 5 años vulnerables con servicios de atención integral</t>
  </si>
  <si>
    <t>4</t>
  </si>
  <si>
    <t>Educación de Calidad</t>
  </si>
  <si>
    <t>4019 - Número de Centros Abrazar en operación</t>
  </si>
  <si>
    <t>1,85</t>
  </si>
  <si>
    <t>4024 - Estrategia para la de promoción de derechos prevención y atención de violencia y abuso sexual en niñas niños y adolescentes</t>
  </si>
  <si>
    <t>0,56</t>
  </si>
  <si>
    <t>0,63</t>
  </si>
  <si>
    <t>4025 - Sistema de aseguramiento de la calidad para la atención a la primera infancia de prestadores públicos y privados en el marco de la atención integral implementado</t>
  </si>
  <si>
    <t>0,84</t>
  </si>
  <si>
    <t>0,9</t>
  </si>
  <si>
    <t>4026 - Sistema de seguimiento niño a niño y niña a niña para la atención integral a la primera infancia implementado</t>
  </si>
  <si>
    <t>2.07. Bogotá, una ciudad con menos Pobreza</t>
  </si>
  <si>
    <t>3909 - Número de personas atendidas mediante transferencias monetarias</t>
  </si>
  <si>
    <t>Anual</t>
  </si>
  <si>
    <t>3910 - Número de personas atendidas mediante transferencias monetarias</t>
  </si>
  <si>
    <t>1. Bogotá avanza en su seguridad</t>
  </si>
  <si>
    <t>1.04. Servicios centrados en la justicia</t>
  </si>
  <si>
    <t xml:space="preserve">Mensual </t>
  </si>
  <si>
    <t xml:space="preserve">3871. Porcentaje de procesos de fortalecimiento </t>
  </si>
  <si>
    <t>3877. Número total de equipos comisariales conformados</t>
  </si>
  <si>
    <t>3956 - Número de personas mayores atendidas en los servicios sociales de Bogotá</t>
  </si>
  <si>
    <t>3976 - Número de casas de la juventud en operación</t>
  </si>
  <si>
    <t>3958 - Número de jóvenes atendidos en los servicios del Sistema Distrital de Cuidado</t>
  </si>
  <si>
    <t>3955 - Número de jóvenes atendidos en los servicios sociales en unidades operativas y estrategias</t>
  </si>
  <si>
    <t>2.08. Erradicación del hambre en Bogotá</t>
  </si>
  <si>
    <t>3913 - Número de comedores comunitarios</t>
  </si>
  <si>
    <t>Hambre cero</t>
  </si>
  <si>
    <t>3914 - Número de raciones de comida entregadas en los servicios sociales</t>
  </si>
  <si>
    <t>4.Bogotá ordena su territorio y avanza en su acción climática</t>
  </si>
  <si>
    <t>4.30. Atencion del deficit social para un habitat digno</t>
  </si>
  <si>
    <t>Bimestral</t>
  </si>
  <si>
    <t>4184. Número de intervenciones en las unidades operativas para la prestación de servicios sociales</t>
  </si>
  <si>
    <t>4178. Número de equipamientos nuevos abiertos para la prestación de servicios del sector social</t>
  </si>
  <si>
    <t>5. Bogotá confía en su gobierno</t>
  </si>
  <si>
    <t>5.33. Fortalecimiento institucional para un gobierno confiable</t>
  </si>
  <si>
    <t>4224. Porcentaje de avance de implementación de los servicios de apoyo a la operación de la Secretaría de Integración Social</t>
  </si>
  <si>
    <t>21,13%</t>
  </si>
  <si>
    <t>49,11%</t>
  </si>
  <si>
    <t>4228. Número de diseños realizados para los nuevos esquemas de operación de los servicios del Sector Integración Social</t>
  </si>
  <si>
    <t>3922 - Porcentaje de avance de la implementación de la estrategia de abordaje territorial</t>
  </si>
  <si>
    <t>0,78</t>
  </si>
  <si>
    <t>0,82</t>
  </si>
  <si>
    <t>3923 - Porcentaje de avance de la implementación de la estrategia para ofertar los servicios sociales de la Secretaría Distirtal de Integración Social a la población que vive en paga diarios.</t>
  </si>
  <si>
    <t>43,68</t>
  </si>
  <si>
    <t>5.35. Bogotá ciudad Inteligente</t>
  </si>
  <si>
    <t>Decreciente</t>
  </si>
  <si>
    <t>4245 - Porcentaje de sistemas y equipamientos con obsolescencia tecnológica</t>
  </si>
  <si>
    <t>42,19</t>
  </si>
  <si>
    <t>OBJETIVO</t>
  </si>
  <si>
    <t xml:space="preserve">PROGRAMA </t>
  </si>
  <si>
    <t>NOMBRE PROYECTO DE INVERSIÓN</t>
  </si>
  <si>
    <t>Cód ACTIVIDAD</t>
  </si>
  <si>
    <t>DESCRIPCIÓN ACTIVIDAD</t>
  </si>
  <si>
    <t>TIPO DE ACTIVIDAD</t>
  </si>
  <si>
    <t>2-Bogotá confía en su bien-estar</t>
  </si>
  <si>
    <t>12-Bogotá cuida a su gente</t>
  </si>
  <si>
    <t>Desarrollar  10 plan(es) de adaptación para la incorporación del enfoque poblacional-diferencial por orientaciones sexuales e identidades de género diversas (OSIGD) en los servicios sociales priorizados de la SDIS</t>
  </si>
  <si>
    <t xml:space="preserve">                          11.918.667</t>
  </si>
  <si>
    <t xml:space="preserve">                            224.453.523</t>
  </si>
  <si>
    <t xml:space="preserve"> $                    332.196.000</t>
  </si>
  <si>
    <t>Fortalecer 1 modelo(s) modelo de inclusión para personas de los sectores sociales LGBTI, sus familias y redes de apoyo</t>
  </si>
  <si>
    <t xml:space="preserve">                        291.109.375</t>
  </si>
  <si>
    <t xml:space="preserve">                        1.455.414.126</t>
  </si>
  <si>
    <t xml:space="preserve"> $                 1.470.831.000</t>
  </si>
  <si>
    <t>0,10</t>
  </si>
  <si>
    <t>0,49</t>
  </si>
  <si>
    <t>Brindar 82.286 atenciones a personas de los sectores sociales LGBTI, sus familias y redes de apoyo.</t>
  </si>
  <si>
    <t xml:space="preserve">                        608.480.961</t>
  </si>
  <si>
    <t xml:space="preserve">                        3.943.057.290</t>
  </si>
  <si>
    <t xml:space="preserve"> $                 3.678.649.000</t>
  </si>
  <si>
    <t>Implementar 2 plan(es) para la puesta en funcionamiento de las nuevas Casas LGBTI</t>
  </si>
  <si>
    <t xml:space="preserve">                                            -  </t>
  </si>
  <si>
    <t xml:space="preserve">                                                -  </t>
  </si>
  <si>
    <t xml:space="preserve"> $                    450.636.000</t>
  </si>
  <si>
    <t>0,25</t>
  </si>
  <si>
    <t>Realizar el 100% de las acciones requeridas para la corrección del documento de identificación de personas trans y no binarias</t>
  </si>
  <si>
    <t xml:space="preserve">                          26.389.800</t>
  </si>
  <si>
    <t xml:space="preserve">                            197.926.810</t>
  </si>
  <si>
    <t xml:space="preserve"> $                    192.191.000</t>
  </si>
  <si>
    <t>Atender integralmente al 100% de los niños y niñas con medida de ubicación institucional en los Centros Proteger</t>
  </si>
  <si>
    <t xml:space="preserve">                    2.215.417.342</t>
  </si>
  <si>
    <t xml:space="preserve">                        7.971.675.361</t>
  </si>
  <si>
    <t xml:space="preserve"> $                 6.923.314.000</t>
  </si>
  <si>
    <t>Gestionar el 100% de las acciones para el cumplimiento del plan distrital de prevención de violencias en el contexto familiar y abuso sexual a niños, niñas y adolescentes</t>
  </si>
  <si>
    <t xml:space="preserve">                          84.518.300</t>
  </si>
  <si>
    <t xml:space="preserve">                        2.250.727.283</t>
  </si>
  <si>
    <t xml:space="preserve"> $                    736.741.000</t>
  </si>
  <si>
    <t>Implementar 1 modelo(s) de Atención Integral a las Familias - MAIF</t>
  </si>
  <si>
    <t xml:space="preserve">                        135.609.509</t>
  </si>
  <si>
    <t xml:space="preserve">                        4.284.334.396</t>
  </si>
  <si>
    <t xml:space="preserve"> $                 3.587.850.000</t>
  </si>
  <si>
    <t>0,53</t>
  </si>
  <si>
    <t>0,62</t>
  </si>
  <si>
    <t>Desarrollar  15 plan(es) de adaptación para la incorporación del enfoque poblacional - diferencial de discapacidad en los servicios sociales priorizados de la SDIS, para la inclusión de las personas con discapacidad</t>
  </si>
  <si>
    <t xml:space="preserve">                          22.602.000</t>
  </si>
  <si>
    <t xml:space="preserve">                            420.165.528</t>
  </si>
  <si>
    <t xml:space="preserve"> $                    552.694.000</t>
  </si>
  <si>
    <t>Fortalecer 1 modelo(s) de inclusión para personas con discapacidad, sus familias y sus personas cuidadoras</t>
  </si>
  <si>
    <t xml:space="preserve">                        308.737.292</t>
  </si>
  <si>
    <t xml:space="preserve">                        4.974.672.782</t>
  </si>
  <si>
    <t xml:space="preserve"> $                 3.369.228.000</t>
  </si>
  <si>
    <t>0,51</t>
  </si>
  <si>
    <t>0,58</t>
  </si>
  <si>
    <t>Vincular a 10.000 persona(s) con discapacidad, sus familias y sus personas cuidadoras en los servicios sociales</t>
  </si>
  <si>
    <t xml:space="preserve">                  43.044.700.700</t>
  </si>
  <si>
    <t xml:space="preserve">                      87.892.001.412</t>
  </si>
  <si>
    <t xml:space="preserve"> $              89.670.694.000</t>
  </si>
  <si>
    <t>5-Bogotá confía en su gobierno</t>
  </si>
  <si>
    <t>33-Fortalecimiento institucional para un gobierno confiable</t>
  </si>
  <si>
    <t>7943-Fortalecimiento técnico de la política social y de la calidad en la prestación de los servicios de la SDIS en Bogotá D.C.</t>
  </si>
  <si>
    <t>Fortalecer 100 % de las instancias de política social y de las políticas públicas que lidera la SDIS</t>
  </si>
  <si>
    <t xml:space="preserve">                        244.834.934</t>
  </si>
  <si>
    <t xml:space="preserve">                            666.202.370</t>
  </si>
  <si>
    <t xml:space="preserve"> $                    688.546.000</t>
  </si>
  <si>
    <t>17,50</t>
  </si>
  <si>
    <t xml:space="preserve">                        260.468.267</t>
  </si>
  <si>
    <t xml:space="preserve">                            746.767.912</t>
  </si>
  <si>
    <t xml:space="preserve"> $                    679.848.000</t>
  </si>
  <si>
    <t>8,70</t>
  </si>
  <si>
    <t>17,5</t>
  </si>
  <si>
    <t xml:space="preserve">Verificar la calidad en el 100% de los servicios de  la SDIS con referentes definidos </t>
  </si>
  <si>
    <t xml:space="preserve">                        698.472.254</t>
  </si>
  <si>
    <t xml:space="preserve">                        1.933.576.922</t>
  </si>
  <si>
    <t xml:space="preserve"> $                 2.273.433.000</t>
  </si>
  <si>
    <t>12,50</t>
  </si>
  <si>
    <t>Implementar 1 estrategia(s) institucional de articulación con actores públicos y privados a nivel distrital, nacional e internacional, para complementar los servicios de la SDIS.</t>
  </si>
  <si>
    <t xml:space="preserve">                        353.258.154</t>
  </si>
  <si>
    <t xml:space="preserve">                            630.276.796</t>
  </si>
  <si>
    <t xml:space="preserve"> $                    563.630.000</t>
  </si>
  <si>
    <t>0,20</t>
  </si>
  <si>
    <t>0,40</t>
  </si>
  <si>
    <t>2-Bogotá confía en su bien-esta</t>
  </si>
  <si>
    <t>7-Bogotá, una ciudad con menos Pobreza</t>
  </si>
  <si>
    <t>Garantizar el 100% de los recursos para la entrega de transferencias monetarias</t>
  </si>
  <si>
    <t xml:space="preserve">               300.016.832.712</t>
  </si>
  <si>
    <t xml:space="preserve">                   657.463.546.532</t>
  </si>
  <si>
    <t xml:space="preserve"> $       576.309.616.982,00</t>
  </si>
  <si>
    <t>24,72</t>
  </si>
  <si>
    <t>50,00</t>
  </si>
  <si>
    <t xml:space="preserve">                        681.880.890</t>
  </si>
  <si>
    <t xml:space="preserve">                        7.067.605.000</t>
  </si>
  <si>
    <t xml:space="preserve"> $            5.052.859.625,00</t>
  </si>
  <si>
    <t xml:space="preserve">                        313.850.001</t>
  </si>
  <si>
    <t xml:space="preserve">                        1.205.787.496</t>
  </si>
  <si>
    <t xml:space="preserve"> $            1.209.855.393,00</t>
  </si>
  <si>
    <t>Garantizar el 100% de los recursos para la entrega de transferencias monetarias a jóvenes.</t>
  </si>
  <si>
    <t xml:space="preserve">                    2.592.000.000</t>
  </si>
  <si>
    <t xml:space="preserve">                      12.337.792.000</t>
  </si>
  <si>
    <t xml:space="preserve"> $         20.256.950.000,00</t>
  </si>
  <si>
    <t>17,20</t>
  </si>
  <si>
    <t>45,00</t>
  </si>
  <si>
    <t>Atender a 85.898 persona mayores a través de procesos ocupacionales y de desarrollo humano, procesos de autocuidado, de cuidado integral y protección</t>
  </si>
  <si>
    <t xml:space="preserve">                  60.550.077.540</t>
  </si>
  <si>
    <t xml:space="preserve">                   143.744.086.420</t>
  </si>
  <si>
    <t>Atender a 112.350 persona mayores en transferencias de apoyos económicos, proporcionándoles un ingreso económico para mejorar su autonomía y calidad de vida.</t>
  </si>
  <si>
    <t>NA</t>
  </si>
  <si>
    <t xml:space="preserve">                  28.919.570.150</t>
  </si>
  <si>
    <t xml:space="preserve">                      21.357.559.517</t>
  </si>
  <si>
    <t xml:space="preserve"> $                                        -  </t>
  </si>
  <si>
    <t>Atender a 4.820 persona mayores a través de procesos de asistencia personal en cuidado, acompañamiento y activación de rutas de prevención de violencias.</t>
  </si>
  <si>
    <t xml:space="preserve">                        706.381.000</t>
  </si>
  <si>
    <t xml:space="preserve">                        6.243.942.345</t>
  </si>
  <si>
    <t xml:space="preserve"> $                 5.267.584.000</t>
  </si>
  <si>
    <t>Beneficiar 60000 Persona(s) Mayor(es) que se encuentran en situación de pobreza extrema y moderada a través de la entrega de un subsidio económico para mejorar su autonomía y calidad de vida</t>
  </si>
  <si>
    <t xml:space="preserve">                        6.232.567.173</t>
  </si>
  <si>
    <t xml:space="preserve"> $                 9.203.696.932</t>
  </si>
  <si>
    <t>3-Bogotá confía en su potencial</t>
  </si>
  <si>
    <t>16-Atención Integral a la Primera Infancia y Educación como Eje del Potencial Humano</t>
  </si>
  <si>
    <t>Atender a 71.000 persona(s) en gestación, niños y niñas en primera infancia, desde una perspectiva integral y con calidad en los servicios sociales intramurales y extramurales</t>
  </si>
  <si>
    <t xml:space="preserve">                  22.665.187.354</t>
  </si>
  <si>
    <t xml:space="preserve">                   248.503.451.266</t>
  </si>
  <si>
    <t xml:space="preserve"> $            308.709.144.855</t>
  </si>
  <si>
    <t>Diseñar e implementar 1 modelo(s) de atención para la primera infancia que promueva el aseguramiento de la calidad de la atención integral, en los servicios de educación incial de la subdirección para la infancia</t>
  </si>
  <si>
    <t xml:space="preserve">                    1.413.568.272</t>
  </si>
  <si>
    <t xml:space="preserve">                      16.383.452.749</t>
  </si>
  <si>
    <t xml:space="preserve"> $                 8.594.394.980</t>
  </si>
  <si>
    <t>0,83</t>
  </si>
  <si>
    <t>0,89</t>
  </si>
  <si>
    <t>Atender a  24.000 niñas y niños de primera infancia, infancia y adolescencia en riesgo de trabajo infantil, reclutamiento, explotación sexual comercial y otras inobservancias, amenazas y/o vulneración de derechos, en los servicios que hacen parte de laSubdirección con enfoque diferencial,étnico y de genero</t>
  </si>
  <si>
    <t xml:space="preserve">                    2.561.995.529</t>
  </si>
  <si>
    <t xml:space="preserve">                      31.042.580.090</t>
  </si>
  <si>
    <t xml:space="preserve"> $              11.676.482.000</t>
  </si>
  <si>
    <t>Realizar la atención integral de 4.858 niñas, niños y adolescentes provenientes de flujos migratorios mixtos en riesgo de vulneración de derechos en centros de atención especializados</t>
  </si>
  <si>
    <t xml:space="preserve">                        194.147.432</t>
  </si>
  <si>
    <t xml:space="preserve">                        2.053.456.709</t>
  </si>
  <si>
    <t xml:space="preserve"> $                 1.951.015.000</t>
  </si>
  <si>
    <t>Realizar el 100 % de las acciones interinstitucionales distritales y locales para el cumplimiento de la Ruta Integral de Atenciones (RIA) y la Política Pública de Primera Infancia, infancia y Adolescencia (PPPIIA) que garanticen la atención intehgral de las personas gestantes,  niñas, niños y adolescentes.</t>
  </si>
  <si>
    <t xml:space="preserve">                    5.281.122.121</t>
  </si>
  <si>
    <t xml:space="preserve">                      35.892.283.983</t>
  </si>
  <si>
    <t xml:space="preserve"> $              23.096.340.165</t>
  </si>
  <si>
    <t>54,61</t>
  </si>
  <si>
    <t>0,6</t>
  </si>
  <si>
    <t xml:space="preserve">                    1.197.689.324</t>
  </si>
  <si>
    <t xml:space="preserve">                        7.468.597.467</t>
  </si>
  <si>
    <t xml:space="preserve"> $                 5.709.280.000</t>
  </si>
  <si>
    <t>Atender a 40.000 jóvenes para la promoción de acceso a oportunidades y participación en servicios sociales.</t>
  </si>
  <si>
    <t xml:space="preserve">                    2.726.340.408</t>
  </si>
  <si>
    <t xml:space="preserve">                        6.556.915.502</t>
  </si>
  <si>
    <t xml:space="preserve"> $                 5.111.029.000</t>
  </si>
  <si>
    <t>Crear 4 casa(s) de la juventud fisicas y/o itinerantes</t>
  </si>
  <si>
    <t xml:space="preserve">                          74.139.000</t>
  </si>
  <si>
    <t xml:space="preserve">                            940.717.126</t>
  </si>
  <si>
    <t xml:space="preserve"> $                    363.634.000</t>
  </si>
  <si>
    <t>Atender a 25.000 jóvenes mediante la promoción de los derechos sexuales y derechos reproductivos</t>
  </si>
  <si>
    <t xml:space="preserve">                        380.192.194</t>
  </si>
  <si>
    <t xml:space="preserve">                            767.451.334</t>
  </si>
  <si>
    <t xml:space="preserve"> $                    650.571.000</t>
  </si>
  <si>
    <t>Atender el  100 % de adolescentes y jóvenes del Sistema de Responsabilidad Penal para Adolescentes</t>
  </si>
  <si>
    <t xml:space="preserve">                    1.116.547.987</t>
  </si>
  <si>
    <t xml:space="preserve">                        3.529.859.241</t>
  </si>
  <si>
    <t xml:space="preserve"> $                 3.052.444.000</t>
  </si>
  <si>
    <t>Implementar 1 ruta(s) de prevención integral a 25.000 jóvenes de Bogotá.</t>
  </si>
  <si>
    <t xml:space="preserve">                          70.000.000</t>
  </si>
  <si>
    <t xml:space="preserve">                            676.080.933</t>
  </si>
  <si>
    <t xml:space="preserve"> $                    401.360.000</t>
  </si>
  <si>
    <t>0,09</t>
  </si>
  <si>
    <t>0,18</t>
  </si>
  <si>
    <t>Implementar 1 estrategia(s) integral para la atención de 20.000 jóvenes en el Sistema Distrital de Cuidado</t>
  </si>
  <si>
    <t xml:space="preserve">                        235.000.000</t>
  </si>
  <si>
    <t xml:space="preserve">                            522.872.300</t>
  </si>
  <si>
    <t xml:space="preserve"> $                    481.122.000</t>
  </si>
  <si>
    <t>0,48</t>
  </si>
  <si>
    <t>0,59</t>
  </si>
  <si>
    <t>1-Bogotá avanza en su seguridad</t>
  </si>
  <si>
    <t>4-Servicios centrados en la justicia</t>
  </si>
  <si>
    <t>Coordinar 1 plan(es) articulador que permita la incorporación en las comisarias de familias de los enfoques de derechos,  género y poblacional -diferencial</t>
  </si>
  <si>
    <t xml:space="preserve">                        590.494.100</t>
  </si>
  <si>
    <t xml:space="preserve">                            653.662.300</t>
  </si>
  <si>
    <t>0,65</t>
  </si>
  <si>
    <t>Implementar 1 plan(es) de fortalecimiento y acompañamiento técnico para las Comisarías de Familia</t>
  </si>
  <si>
    <t xml:space="preserve">                          19.065.600</t>
  </si>
  <si>
    <t xml:space="preserve">                              55.134.834</t>
  </si>
  <si>
    <t>0,64</t>
  </si>
  <si>
    <t>Implementar 1 plan(es) para el traslado de las Comisarías de Familia de la SDIS a la SDSCJ</t>
  </si>
  <si>
    <t xml:space="preserve">                        107.933.333</t>
  </si>
  <si>
    <t xml:space="preserve">                            198.900.001</t>
  </si>
  <si>
    <t xml:space="preserve"> $                 1.722.860.000</t>
  </si>
  <si>
    <t>0,66</t>
  </si>
  <si>
    <t>Crear 16 equipo(s) interdisciplinarios en Comisarías de Familia</t>
  </si>
  <si>
    <t xml:space="preserve">Suma </t>
  </si>
  <si>
    <t xml:space="preserve">                          29.333.333</t>
  </si>
  <si>
    <t xml:space="preserve">                            222.175.767</t>
  </si>
  <si>
    <t xml:space="preserve"> $                 1.070.350.000</t>
  </si>
  <si>
    <t>5,00</t>
  </si>
  <si>
    <t>Atender 100 % de víctimas de violencia en el contexto familiar que acudan a las Comisarías de Familia</t>
  </si>
  <si>
    <t xml:space="preserve">                    8.577.034.614</t>
  </si>
  <si>
    <t xml:space="preserve">                        7.526.259.756</t>
  </si>
  <si>
    <t xml:space="preserve"> $                 5.038.337.000</t>
  </si>
  <si>
    <t>4-Bogotá ordena su territorio y avanza en su acción climática</t>
  </si>
  <si>
    <t>30-Atención del déficit social para un hábitat digno</t>
  </si>
  <si>
    <t>Diseñar y ejecutar el 100 % del Plan de Intervenciones en Infraestructuras para las diferentes unidades operativas</t>
  </si>
  <si>
    <t xml:space="preserve">                  19.894.858.293</t>
  </si>
  <si>
    <t xml:space="preserve">                      40.270.419.707</t>
  </si>
  <si>
    <t xml:space="preserve"> $              55.253.501.000</t>
  </si>
  <si>
    <t>24,5</t>
  </si>
  <si>
    <t>49,6</t>
  </si>
  <si>
    <t>Adelantar el 100 % de las etapas requeridas para ampliar la oferta de infraestructura</t>
  </si>
  <si>
    <t xml:space="preserve">                    6.908.767.979</t>
  </si>
  <si>
    <t xml:space="preserve">                      16.957.224.539</t>
  </si>
  <si>
    <t xml:space="preserve"> $                 6.189.249.000</t>
  </si>
  <si>
    <t>34,9</t>
  </si>
  <si>
    <t>Implementar el 100 % de las soluciones en materia de servicios de apoyo transversal</t>
  </si>
  <si>
    <t xml:space="preserve">                  76.615.135.352</t>
  </si>
  <si>
    <t xml:space="preserve">                   226.482.352.504</t>
  </si>
  <si>
    <t xml:space="preserve"> $            254.968.627.411</t>
  </si>
  <si>
    <t>17,26</t>
  </si>
  <si>
    <t>48,22</t>
  </si>
  <si>
    <t>Adelantar el  100 % de las acciones necesarias que permitan avanzar en la implementación del plan de acción de la política pública distrital de la gestión integral del talento humano.</t>
  </si>
  <si>
    <t xml:space="preserve">               101.601.808.485</t>
  </si>
  <si>
    <t xml:space="preserve">                   263.891.316.875</t>
  </si>
  <si>
    <t xml:space="preserve"> $            304.396.820.394</t>
  </si>
  <si>
    <t>Implementar el  100 % de las acciones para fortalecer la transparencia y atención a la ciudadanía.</t>
  </si>
  <si>
    <t xml:space="preserve">                        449.930.386</t>
  </si>
  <si>
    <t xml:space="preserve">                        2.544.569.076</t>
  </si>
  <si>
    <t xml:space="preserve"> $                 2.494.580.175</t>
  </si>
  <si>
    <t>13,53</t>
  </si>
  <si>
    <t>40,94</t>
  </si>
  <si>
    <t>Adelantar el 100 % del plan de actividades de modernizacion institucional para la definicion de los nuevos esquemas de operación</t>
  </si>
  <si>
    <t xml:space="preserve">                          16.000.000</t>
  </si>
  <si>
    <t xml:space="preserve">                        1.987.971.028</t>
  </si>
  <si>
    <t xml:space="preserve"> $                    123.800.020</t>
  </si>
  <si>
    <t>9-Reducción de formas extremas de exclusión</t>
  </si>
  <si>
    <t>Implementar 1 modelo(s) de gestión del abordaje territorial de la Secretaría Distrital de Integración Social en las 20 localidades de Bogotá.</t>
  </si>
  <si>
    <t xml:space="preserve">                    1.461.248.675</t>
  </si>
  <si>
    <t xml:space="preserve">                        5.721.309.322</t>
  </si>
  <si>
    <t xml:space="preserve"> $                 3.764.141.898</t>
  </si>
  <si>
    <t>0,39</t>
  </si>
  <si>
    <t>Atender 200.000 persona(s) para el desarrollo y fortalecimiento de capacidades, que aporten a la inclusión social y/o productiva en los territorios urbanos y rurales.</t>
  </si>
  <si>
    <t xml:space="preserve">                        696.862.327</t>
  </si>
  <si>
    <t xml:space="preserve">                        4.870.415.409</t>
  </si>
  <si>
    <t xml:space="preserve"> $                 4.043.232.102</t>
  </si>
  <si>
    <t>Atender 87.900 persona(s) colombianas o migrantes internacionales que residan o transiten por Bogotá, que requieran respuesta inmediata y transitoria ante una emergencia de carácter social, natural y/o antrópica.</t>
  </si>
  <si>
    <t xml:space="preserve">                    2.455.573.450</t>
  </si>
  <si>
    <t xml:space="preserve">                        5.559.549.097</t>
  </si>
  <si>
    <t xml:space="preserve"> $                 5.101.145.000</t>
  </si>
  <si>
    <t>Atender 7.000 persona(s) en exclusión social, pobreza, vulnerabilidad y/o fragilidad social que habitan en residencias tipo pagadiarios, a través de la implementación de la estrategia territorial definida.</t>
  </si>
  <si>
    <t xml:space="preserve">                        619.764.280</t>
  </si>
  <si>
    <t xml:space="preserve">                        1.505.037.382</t>
  </si>
  <si>
    <t xml:space="preserve"> $                 1.210.039.000</t>
  </si>
  <si>
    <t>Desarrollar  1 estrategia(s) para la creación y gestión del conocimiento para la adecuada toma de decisiones entorno al fenómeno de habitabilidad en calle en Bogotá</t>
  </si>
  <si>
    <t xml:space="preserve">                    1.541.920.941</t>
  </si>
  <si>
    <t xml:space="preserve">                        5.234.666.497</t>
  </si>
  <si>
    <t xml:space="preserve"> $                 1.720.370.456</t>
  </si>
  <si>
    <t>0,4571</t>
  </si>
  <si>
    <t>Atender 28.000 ciudadanas y ciudadanos  habitantes de calle y en alto riesgo de estarlo en los servicios</t>
  </si>
  <si>
    <t xml:space="preserve">                  30.972.967.311</t>
  </si>
  <si>
    <t xml:space="preserve">                      78.582.183.939</t>
  </si>
  <si>
    <t xml:space="preserve"> $              81.242.897.652</t>
  </si>
  <si>
    <t>Implementar 1 estrategia(s) de prevención del fenómeno de habitabilidad en calle en los territorios de la ciudad de Bogotá</t>
  </si>
  <si>
    <t xml:space="preserve">                    2.739.789.765</t>
  </si>
  <si>
    <t xml:space="preserve">                        5.193.318.617</t>
  </si>
  <si>
    <t xml:space="preserve"> $                 1.907.761.587</t>
  </si>
  <si>
    <t>0,50</t>
  </si>
  <si>
    <t>Vincular a 1.500 persona(s) a la estrategia de prevención de habitabilidad en calle.</t>
  </si>
  <si>
    <t xml:space="preserve">                    3.492.961.778</t>
  </si>
  <si>
    <t xml:space="preserve">                        6.863.999.276</t>
  </si>
  <si>
    <t xml:space="preserve"> $                 2.733.352.305</t>
  </si>
  <si>
    <t>35-Bogotá ciudad Inteligente</t>
  </si>
  <si>
    <t>Implementar 4 solucion(es) tecnológicas para contar con información accesible, confiable y oportuna.</t>
  </si>
  <si>
    <t xml:space="preserve">                  14.581.292.786</t>
  </si>
  <si>
    <t xml:space="preserve">                      53.516.211.191</t>
  </si>
  <si>
    <t xml:space="preserve"> $            148.258.422.000</t>
  </si>
  <si>
    <t>0,5</t>
  </si>
  <si>
    <t xml:space="preserve">Realizar 45 Espacio(s) de contacto con la ciudadanía </t>
  </si>
  <si>
    <t xml:space="preserve">                        103.272.378</t>
  </si>
  <si>
    <t xml:space="preserve">                            380.366.070</t>
  </si>
  <si>
    <t xml:space="preserve"> $                    220.308.000</t>
  </si>
  <si>
    <t xml:space="preserve">Asesorar técnicamente al 100 % de las dependencias de la Entidad en la formulación y seguimiento de las políticas públicas, planes, programas, proyectos y gasto público.
</t>
  </si>
  <si>
    <t xml:space="preserve">                    2.593.621.320</t>
  </si>
  <si>
    <t xml:space="preserve">                        6.383.577.272</t>
  </si>
  <si>
    <t xml:space="preserve"> $                 4.029.068.000</t>
  </si>
  <si>
    <t xml:space="preserve">Implementar 15 producto(s) de gestión del conocimiento para el fortalecimiento de las capacidades institucionales. </t>
  </si>
  <si>
    <t xml:space="preserve">                    1.204.346.020</t>
  </si>
  <si>
    <t xml:space="preserve">                        2.533.380.409</t>
  </si>
  <si>
    <t xml:space="preserve"> $                 1.757.680.000</t>
  </si>
  <si>
    <t>Implementar 15 acuerdo(s) de intercambio de información con terceros para la ampliación de fuentes de información.</t>
  </si>
  <si>
    <t xml:space="preserve">                          82.102.251</t>
  </si>
  <si>
    <t xml:space="preserve">                            588.048.525</t>
  </si>
  <si>
    <t xml:space="preserve"> $                    365.731.000</t>
  </si>
  <si>
    <t>Consolidar el 100 % del procedimiento de focalización en la Dirección de Análisis y Diseño Estratégico</t>
  </si>
  <si>
    <t xml:space="preserve">                        142.281.611</t>
  </si>
  <si>
    <t xml:space="preserve">                            276.327.420</t>
  </si>
  <si>
    <t xml:space="preserve"> $                    151.774.000</t>
  </si>
  <si>
    <t>Implementar el 100 % de la política de comunicación institucional en la Secretaría Distrital de Integración Social</t>
  </si>
  <si>
    <t xml:space="preserve">                    2.322.646.918</t>
  </si>
  <si>
    <t xml:space="preserve">                        3.674.275.864</t>
  </si>
  <si>
    <t xml:space="preserve"> $                 4.211.311.000</t>
  </si>
  <si>
    <t>Atender 81.800 personas en comedores comunitarios como contribución al programa erradicación del  hambre 2.0</t>
  </si>
  <si>
    <t xml:space="preserve">                  53.479.137.226</t>
  </si>
  <si>
    <t xml:space="preserve">                   119.840.386.089</t>
  </si>
  <si>
    <t xml:space="preserve"> $            143.271.889.878</t>
  </si>
  <si>
    <t>8-Erradicación del hambre en Bogotá</t>
  </si>
  <si>
    <t>Entregar 77.000.000 raciones de alimentos saludables e inocuos para la atención integral de la población</t>
  </si>
  <si>
    <t xml:space="preserve">                  19.669.653.108</t>
  </si>
  <si>
    <t xml:space="preserve">                      71.734.542.563</t>
  </si>
  <si>
    <t xml:space="preserve"> $              88.935.580.122</t>
  </si>
  <si>
    <t>Entregar 393.522  transferencias en especie para  la disminución de la inseguridad alimentaria y nutricional en Bogotá.</t>
  </si>
  <si>
    <t xml:space="preserve">                  18.582.253.873</t>
  </si>
  <si>
    <t xml:space="preserve">                      41.285.099.107</t>
  </si>
  <si>
    <t xml:space="preserve"> $              22.305.267.000</t>
  </si>
  <si>
    <t xml:space="preserve">Orientar 49.000 personas en la promoción de prácticas saludables de alimentación, nutrición y actividad física. </t>
  </si>
  <si>
    <t xml:space="preserve">                          24.916.395</t>
  </si>
  <si>
    <t xml:space="preserve">                            372.742.894</t>
  </si>
  <si>
    <t xml:space="preserve"> $                    396.475.000</t>
  </si>
  <si>
    <t xml:space="preserve">                        305.348.530</t>
  </si>
  <si>
    <t xml:space="preserve">                        1.136.086.457</t>
  </si>
  <si>
    <t xml:space="preserve"> $                    662.721.000</t>
  </si>
  <si>
    <t>Gestionar acciones para la atención del 100 % de las niñas y niños menores de 5 años identificados con desnutrición.</t>
  </si>
  <si>
    <t xml:space="preserve">                          81.868.155</t>
  </si>
  <si>
    <t xml:space="preserve">                            425.643.722</t>
  </si>
  <si>
    <t xml:space="preserve"> $                    282.163.000</t>
  </si>
  <si>
    <t>Brindar 41.250 atención (es) atenciones a personas de los sectores sociales LGBTI, sus familias y redes de apoyo</t>
  </si>
  <si>
    <t>Beneficiar 56000 Persona(s) Mayor(es) que se encuentran en situación de pobreza extrema y moderada a través de la entrega de un subsidio económico para mejorar su autonomía y calidad de vida</t>
  </si>
  <si>
    <t>Entregar 30.00000 Transferencias en especie para  la disminución de la inseguridad alimentaria y nutricional en Bogotá.</t>
  </si>
  <si>
    <t>Modificaciones al Plan de Acción Institucional Integrado</t>
  </si>
  <si>
    <t>VERSIÓN PLAN</t>
  </si>
  <si>
    <t>FECHA</t>
  </si>
  <si>
    <t>CONTROL DE CAMBIOS</t>
  </si>
  <si>
    <t>Aprobado por</t>
  </si>
  <si>
    <t>Versión 0</t>
  </si>
  <si>
    <t xml:space="preserve">Versión aprobada por el Comité Institucional de Gestión y Desempeño </t>
  </si>
  <si>
    <t xml:space="preserve">Comité Institucional de Gestión y Desempeño </t>
  </si>
  <si>
    <t>Versión 1</t>
  </si>
  <si>
    <t>Se modificó la evidencia programada en la acción 08
Se modificó el nombre del indicador, fórmula y evidencias programadas de la acción 93
Se ajustó el nombre de la acción 56</t>
  </si>
  <si>
    <t>Durante el segundo trimestre se realizan las actividades correspondientes a: i)publicación del inventario de Activos de Software y Hardware, ii) envío al Grupo de Alertas de Seguridad Digital de boletines de seguridad emitidos por instancias superiores en las cuales se reportan alertas de seguridad a nivel de vulnerabilidades y campañas de ataques dirigidos sobre entidades gubernamentales, iii)monitoreos realizado en fuentes abiertas se realizó el reporte de Indicadores de Compromiso conforme a las campañas maliciosas identificadas en el ciberespacio, iv)diagnóstico de Seguridad y Privacidad de la Información, el cual se está realizando en el nuevo formato emitido por el Ministerio de Tecnologías de la Información y las Comunicaciones.
Se da cumplimiento a la actividad establecida y se deja como evidencia el informe de seguimiento al plan de seguridad y privacidad de la información</t>
  </si>
  <si>
    <t>Dando continuidad al curso de seguridad de la información desarrollado a través de la plataforma Moodle, durante el segundo trimestre de 2026, se realizó la elaboración de Memorando para la ejecución del Curso de Seguridad de la Información ampliando a todos los procesos de la Entidad, en donde a la fecha de corte se cuenta con 469 participantes que han finalizado de manera exitosa el curso y fue expedido el certificado correspondiente, así mismo se cuenta con el informe de seguimiento al plan de sensibilización de seguridad y privacidad de la información liderado por la SII. Se da cumplimiento a la actividad establecida para el trimestre con 25% y un acumulado del 50% con respecto a la vigencia.
Se aclara que para el I trimestre su avance del periodo es el 25%.</t>
  </si>
  <si>
    <t>Durante el segundo trimestre se realizan los comités de cambios respectivos para la aprobación de cambios programados, estándar y de emergencia, se da cumplimiento a la actividad con 100%, se deja evidencia de los reportes para los meses de abril, mayo y junio y los soportes de minutogramas, RFC, formatos de pruebas para cada requerimiento.</t>
  </si>
  <si>
    <t>Durante el segundo trimestre se realiza el informe de seguimiento y monitoreo de la Infraestructura Tecnológica de la SDIS en el cual se detallan la disponibilidad, actividades de mantenimiento e incidentes presentados por cada uno de los servicios de TI (servidores, capacidad de nube en AZURE, telefonía IP, canales de comunicación entre otras) generando alerta de manera oportuna. Se da cumplimiento a la actividad establecida para el segundo trimestre.</t>
  </si>
  <si>
    <t>Durante el segundo trimestre se realiza el informe de medición del índice de obsolescencia tecnológica en el cual se obtiene un resultado de 33% para el trimestre comprendido entre abril a junio. Se realiza la medición con base en los activos de sistemas de información, equipos de computo e infraestructura tecnológica. como evidencia se cuenta con el informe correspondiente y se da cumplimiento a la actividad.</t>
  </si>
  <si>
    <t>Durante el segundo trimestre en seguimiento realizado al plan de seguridad y privacidad de la información se incluyen se identifican las vulnerabilidades técnicas como componente del plan.
Se da cumplimiento a la actividad establecida y se deja como evidencia el informe de seguimiento al plan de seguridad y privacidad de la información</t>
  </si>
  <si>
    <t xml:space="preserve">Durante el segundo trimestre se realiza la consolidación del inventario de software instalado por equipo y se cuenta con el reporte correspondiente para el primer semestre de la vigencia 2026. Mediante el reporte se tiene el control y seguimiento de las licencias autorizadas e instaladas. 
Se da cumplimiento a la actividad y se deja como evidencia el reporte correspondiente. </t>
  </si>
  <si>
    <t>En el marco del seguimiento periódico a los 13 proyectos de inversión del Plan Distrital de Desarrollo "Bogotá Camina Segura", el equipo de Diseño y Monitoreo de la Subdirección de Diseño, Evaluación y Sistematización, realizó el análisis del comportamiento de avances para los cortes de marzo, abril y mayo de 2026 con el fin de identificar las desviaciones entre la programado y la ejecutado en cada proyecto.
Con base en lo anterior, la Subdirectora emitió las cartas de alertas y recomendaciones a los 13 gerentes de proyecto, como instrumento de gestión para orientar la implementación de acciones correctivas oportunas, subsanar retrasos en la ejecución y fortalecer las buenas prácticas en la ejecución.
Esta actividad se soporta con las cartas de alertas remitidas a los responsables de cada proyecto de inversión.</t>
  </si>
  <si>
    <t xml:space="preserve">El día 18 de junio de 2026 se realizó la actualización del Anexo 5. Grupos de servicios y modalidades para priorizar del Informe de análisis de impacto al negocio - BIA y así contar con esta información para garantizar la continuidad del negocio en la Entidad.
Como evidencia se cuenta con el Anexo 5. Grupo de servicios y modalidades para priorizar actualizado y el memorando de solicitud de actualización. </t>
  </si>
  <si>
    <t>Durante el periodo a reportar no se presentaron situaciones de crisis social que se ocasionen por paros, alteración del orden público, catástrofes naturales o ambientales, crisis sanitaria que genere enfermedades y/o pérdidas humanas, en donde la Oficina Asesora de Comunicaciones activara la publicación y seguimiento de evento alguno en los canales oficiales, tanto internos como externos de la entidad.
Es importante mencionar que dentro de las funciones propias de la Oficina, también se realizó el monitoreo de medios de comunicación externos. con el fin de cerrar las brechas de fuga de información  en la que se pueda mencionar a la entidad y sus respectivos servicios, frente a posibles  situaciones de crisis.</t>
  </si>
  <si>
    <t>Durante el período evaluado se dio cumplimiento a la actividad programada, realizando la socialización presencial de los lineamientos de comunicaciones de la entidad dirigida a los funcionarios y contratistas adscritos a la OAC, conforme a los temas propios al sistema de gestión de la entidad. La jornada permitió fortalecer el conocimiento y la apropiación de los procedimientos y contenidos estratégicos asociados al proceso, contribuyendo a la correcta implementación de los lineamientos institucionales y mitigando riesgos derivados de su desconocimiento. Asimismo, se aplicó la herramienta de evaluación pre y post test para medir el nivel de conocimiento y la apropiación de los temas tratados, evidenciando la participación de los asistentes y el fortalecimiento de sus competencias para el desarrollo de las funciones propias de la dependencia.
Como soporte de la actividad se cuenta con el listado oficial de asistencia, los resultados de las evaluaciones aplicadas y los registros correspondientes que evidencian su ejecución satisfactoria.</t>
  </si>
  <si>
    <t>Durante la vigencia evaluada se dio cumplimiento a la actividad programada mediante la socialización de los lineamientos establecidos en el Protocolo de Manejo de la Comunicación en Situaciones de Crisis (PTC-CE-001) al equipo directivo de la Entidad. En atención a la desviación aprobada, la actividad no se realizó de manera presencial; sin embargo, los contenidos fueron remitidos oportunamente a través del correo institucional, garantizando la divulgación de la información y el acceso a los lineamientos definidos para la gestión adecuada de situaciones que puedan afectar la imagen institucional de la Secretaría Distrital de Integración Social.
Como evidencia de cumplimiento se cuenta con los registros de envío y remisión de los contenidos al equipo directivo mediante correo electrónico institucional.</t>
  </si>
  <si>
    <t>Durante el segundo trimestre de 2026 se dio cumplimiento integral a la actividad de monitoreo mensual de medios de comunicación, realizando el seguimiento sistemático a las noticias y publicaciones en las que fue mencionada la Secretaría Distrital de Integración Social, de conformidad con los lineamientos establecidos en el Plan Estratégico de Comunicaciones (PLA-CE-001). Como resultado de esta labor, se elaboraron y presentaron oportunamente los informes mensuales de carácter cuantitativo y cualitativo al equipo directivo de la Entidad, dentro de los plazos definidos, mediante remisión por correo electrónico. Esta actividad aportó al análisis de la percepción mediática de la Entidad, facilitando la toma de decisiones y la adopción de acciones oportunas frente a información negativa o imprecisa por parte de las diferentes dependencias.
Como evidencia de cumplimiento se aportan los informes mensuales de monitoreo y los respectivos correos electrónicos de remisión al equipo directivo.</t>
  </si>
  <si>
    <t>Con corte al primer semestre 2026 el equipo de Gestión de Conocimiento de la Dirección de  Análisis y Diseño Estratégico participó en la elaboración  del documento de análisis: 
* "Informe Anual vigencia 2025 del  sistema de monitoreo de las condiciones de vida de la infancia y adolescencia" el cual fue  publicado en SMIA.
En el seguimiento se evidencio la publicación del documento y a su vez evidencio la producción de un nuevo documento de análisis el cual se publicará para el próximo semestre "Encuesta de precepción y satisfacción de servicios priorizado". 
El cumplimiento de la actividad se evidenciará a través de una matriz de seguimiento a las publicaciones adjunta.</t>
  </si>
  <si>
    <t>Se realiza el informe de seguimiento al Plan Estratégico de Tecnologías de la Información en el cual se presenta el estado de avance de las iniciativas, el comportamiento de los indicadores de desempeño correspondientes a nivel de ejecución  y el seguimiento a la ejecución del PETI, cumplimiento presupuestal y tiempo de ejecución de los proyectos durante el segundo trimestre, se da cumplimiento al 100% de la meta establecida para el segundo trimestre la cual corresponde al 33%, como evidencia se deja el informe de seguimiento.</t>
  </si>
  <si>
    <t>Durante el segundo trimestre la mesa de servicio reporto 180 incidentes para lo cual se anexa el registro de incidentes correspondiente y como complemente el informe que da cuenta de las tendencias principales y las acciones de mejora establecidas, con estas acciones se da cumplimiento al control establecido.
Nota aclaratoria: se realiza el ajuste del avance reportado en el primer trimestre, ya que este corresponde a la realización de tres informes, lo cual corresponde a un avance real del 25%.</t>
  </si>
  <si>
    <t>Durante el segundo trimestre se realiza el informe de seguimiento y monitoreo de la Infraestructura Tecnológica de la SDIS en el cual se detallan la disponibilidad, actividades de mantenimiento e incidentes presentados por cada uno de los servicios de TI . Se da cumplimiento a la actividad establecida para el segundo trimestre cumplimiento 100% establecida para el segundo trimestre la cual corresponde al 33%, como evidencia se deja el informe de seguimiento.</t>
  </si>
  <si>
    <t>Para el segundo trimestre de 2026 la gestoría del proceso Prestación de servicios sociales analizó y verificó los Planes de continuidad operativa de los 55 servicios modalidades y estrategias vigentes en el Portafolio de oferta institucional versión 25 del 17 de abril de 2026, en donde se identificó:
* 53 servicios, modalidades y estrategias no requieren actualización. 
* 1 servicio Residencias de Atención Integral para Personas Mayores requiere elaboración de su Plan de Continuidad Operativa, toda vez que el servicio fue creado en el Portafolio versión 25 del 17 de abril de 2026. En este sentido, la Subdirección para la Vejez remitió a la DADE el Plan elaborado, el cual fue revisado y a la fecha se encuentra en ajustes por parte de la dependencia.
* 1 servicio Comedores Comunitarios requiere actualización de su Plan de continuidad operativa, por lo que surtió la respectiva validación por parte de DADE.
Como evidencia se cuenta con la matriz que consolida los resultados del análisis de la actualización de los planes de continuidad operativa de los servicios, modalidades y estrategias, así como los planes de continuidad operativa validados o el memorando de derogación.</t>
  </si>
  <si>
    <t>Para el segundo trimestre del 2026,  la gestoría del proceso de Prestación de servicios sociales revisó y consolidó los reportes realizados por los líderes de los 41 planes de trabajo para el cierre de brechas de calidad por servicio a 31 de diciembre de 2025 y de las 9 estrategias en las 6 categorías de condiciones transversales de calidad a 31 de marzo de 2026, con los cuales elaboró el reporte de alertas y recomendaciones sobre el seguimiento a dichos planes.
Se realiza la salvedad de que en la vigencia 2025 se formularon 43 planes de cierre de brechas de servicios, pero solo 41 reportaron avance del mismo, toda vez que se presentaron las siguientes novedades: (i) en el servicio Autocuidado para población habitante de calle, La unidad operativa "Liberia" se encontraba cerrada, y (ii) el servicio Centro Proteger Renacer fue suprimido en 2025 por integración al servicio Centros  Proteger. Por su parte, la estrategia de la categoría de Salubridad "Alinéate con el Plan de saneamiento" reporto el avance de sus actividades pero su formulación e implementación inició en 2026.
El reporte de alertas y recomendaciones al seguimiento a los planes de trabajo para el cierre de brechas fue socializado en la sesión No. 18 de la Mesa Técnica de Servicios Sociales del 30 de junio de 2026, y adicionalmente dicho reporte fue socializado a los Subdirectores y líderes de los servicios para que gestionaran las acciones necesarias para el cierre de las brechas de calidad y de esta manera dar cumplimiento a los planes de trabajo.
De esta manera al segundo trimestre del 2026 se presenta un avance del 50% de la actividad de control, correspondiente a 1 reporte de alertas y recomendaciones del seguimiento a los planes de trabajo de cierre de brechas de calidad, que comparado con la meta de 2 reportes en el 2026, otorga un avance acumulado del 50%.
Como evidencia se cuenta con el acta de la Mesa Técnica de Servicios Sociales y el reporte de alertas y recomendaciones del seguimiento a los planes de trabajo para el cierre de brechas de calidad por categoría y por servicio, modalidad o estrategia.</t>
  </si>
  <si>
    <t>Para el segundo trimestre de 2026 la gestoría del proceso de Prestación de servicios sociales verificó el estado de elaboración y oficialización de los manuales de 55 servicios modalidades y estrategias vigentes en el Portafolio de oferta institucional versión 25 del 17 de abril de 2026, con el siguiente avance:
- En la vigencia 2025 se oficializaron 7 manuales en el sistema de gestión, correspondientes a 8 servicios: Unidad contra la Discriminación, Modalidad Centro Día al Barrio, Modalidad Redes de Cuidado Comunitario, Servicio Casa de la Juventud, Jóvenes con Oportunidades, Servicio Centro Día a tu Casa, Servicio Centro Amar y modalidad Centro Amar Complementario, este último comprende un manual para dos servicios.
- En el primer trimestre de 2026 se oficializaron 10 manuales en el sistema de gestión, correspondientes a 10 servicios: (1) Jardines Infantiles Diurnos (2) Modalidad Jardines Infantiles Nocturnos (3) El Arte de Cuidar-te v0 (4)  Centro Abrazar (5)  Reafírmate el chuchú de la cédula (6)Bogotá te Acompaña en la Vejez (7) Hospedaje social (8) Atención Sociosanitaria Transitoria (9) Servicio Cuidado Transitorio Día Noche (10) Servicio Casas LGBTI 
- En el segundo trimestre de 2026 se oficializaron 6 manuales en el sistema de gestión, correspondientes a 6 servicios 1. Modalidad Espacios Rurales MNL-PSS-046 Memo I2026019956 – 19/06/2026, 2. Modalidad Crecemos en la Ruralidad MNL-PSS-045   Memo I2026019926 – 19/06/2026, 3. Servicio centro de acogida para personas habitantes de calle MNL-PSS-041   Memo I2026013128 – 28/04/2026, 4. Servicio Comunidad de Cuidado para Habitante de Calle MNL-PSS-044 Memo I2026018752 10/06/2026, 5. Servicio Centro Día Casa de la Sabiduría MNL-PSS-042 Memo I2026013611 – 30/04/2026, 6. Servicio Conexión Social MNL-PSS-043 Memo I2026016897 – 28/05/2026.
En este sentido, con corte a 30 de junio de 2026 se encuentra que 31 servicios, modalidades y estrategias vigentes no cuentan con manual oficializado, por lo cual la gestoría del proceso Prestación de Servicios Sociales verificó que los Subdirectores correspondientes realizaron la respectiva justificación, indicándose que:
* 7 Manuales se encuentran elaborados y en proceso de revisión o aprobación por parte de la Mesa Técnica de Servicios.
* 14 Manuales aún no han sido remitidos.
* 5 Manuales no serán elaborados toda vez que se prevé su supresión en el Portafolio de servicios en el segundo semestre.
* 5 Manuales no han sido remitidos ya que las ofertas se encuentran pendientes de transformación.
De esta manera al segundo trimestre del 2026 se presenta un avance del 35% de la actividad de control (22% del primer trimestre y 13% del segundo trimestre)  correspondiente a 16 manuales de 48 servicios, modalidades y estrategias que no contaban con manual al inicio de 2026, que comparado con la meta del 80%, otorga un avance acumulado del 44%
Como evidencia se cuenta con los manuales de los servicios, modalidades y estrategias oficializados en el mapa de procesos del Sistema de Gestión y la matriz de seguimiento a la elaboración y oficialización de manuales.</t>
  </si>
  <si>
    <t xml:space="preserve">Para el segundo trimestre de 2026 la gestoría del proceso Prestación de Servicios Sociales verificó que el equipo de enfoques transversales de la Subsecretaría Técnica realizó una (1) jornada a través de la Sesión No. 4  de la Escuela Territorial del  24 de junio de 2026, titulada: "Enfoques y perspectivas para una atención libre de discriminación", jornada que contó con 318 participantes y tuvo como objetivo fortalecer las capacidades técnicas, conceptuales y operativas del talento humano de la SDIS mediante un proceso de formación y reflexión. La jornada se desarrolló en articulación con la Secretaría Distrital de La Mujer y estuvo orientado a la incorporación efectiva de los enfoques de género, diferencial, poblacional, étnico - racial e interseccional en la atención institucional, con el propósito de prevenir prácticas discriminatorias, reconocer las diversidades y desigualdades presentes en la ciudadanía, promover la garantía integral de los derechos humanos y consolidar servicios y acciones institucionales basados en la igualdad, el respeto, la inclusión y la no discriminación. 
De esta manera al segundo trimestre del 2026 se presenta un avance del 50% de la actividad de control, correspondiente a 1 jornada de fortalecimiento técnico a las dependencias de la SDIS sobre los enfoques poblacionales diferenciales, que comparado con la meta de 2 jornadas en el 2026, otorga un avance acumulado del 50%.
Como evidencia se cuenta con el acta, la presentación y listado de asistencia de la jornada de fortalecimiento relacionada.
</t>
  </si>
  <si>
    <t>Durante el segundo trimestre por medio de la herramienta de medición de flujo de la generación de listados de dispersión se generaron los informes correspondientes a los meses de abril, mayo y junio, logrando así el cumplimiento de la actividad de control propuesta.</t>
  </si>
  <si>
    <t xml:space="preserve">En el transcurso del segundo trimestre de 2026, el profesional administrativo designado en el equipo de inspección y vigilancia de la Subsecretaría Técnica elaboró doce (12) actas, con el objetivo de comparar la información registrada en los IUV diligenciados por los profesionales de campo durante la semana, con los datos consignados en las actas de visita. 
El propósito de esta comparación es identificar posibles discrepancias entre ambas fuentes.
El avance reportado, conforme al indicador de medición y según la fecha de oficialización, es del 31%, en línea con lo programado para el seguimiento continuo de esta actividad, acumulando un nivel de avance del 38%.
Como evidencia de lo anterior, se anexan las doce (12) actas de comparación realizadas durante el periodo reportado.
</t>
  </si>
  <si>
    <t>En el período del reporte, se realizó la revisión documental de las 443 visitas a instituciones y establecimientos, tanto públicos como privados, que prestan el servicio de educación inicial bajo el enfoque de Atención Integral a la Primera Infancia (AIPI).
El apoyo administrativo del equipo de inspección y vigilancia consultó la base de datos denominada “Consolidado de condiciones y cobertura”, en la cual se registran los resultados de dichas visitas. A partir de la información consignada en la columna “Resultado”, se llevó a cabo la verificación documental, constatándose a satisfacción que se recibió la totalidad de los activos de información correspondientes a las 443 visitas, entregados por los profesionales del equipo de terreno como producto de cada visita realizada.
Del análisis efectuado, se concluye que el riesgo identificado no se materializó, lo cual refuerza la confiabilidad del sistema de control implementado.
El avance reportado, conforme al indicador de medición y según la fecha de oficialización, es del 30%, en línea con lo programado para el seguimiento continuo de esta actividad, acumulando un nivel de avance de 40% en dicha actividad.
Como evidencia de esta actividad, se entregan tres (3) matrices "Verificación" Base consolidado y resultado de visitas, con la columna “Verificación entrega documental” diligenciada.</t>
  </si>
  <si>
    <t>Durante el segundo trimestre se dio continuidad a la verificación, actualización y validación de la información registrada en el archivo Excel "Bases Consolidadas" y en el sistema SIRSS, mediante la atención de cuarenta y dos (42) solicitudes recibidas a través del correo electrónico institucional.
La ejecución de esta actividad permitió mantener la efectividad de los controles establecidos, se evidenció que el riesgo identificado no se materializó. 
En consecuencia, el indicador de cumplimiento alcanzó el 100 %, dado que la totalidad de las solicitudes recibidas durante el período fueron atendidas oportunamente.
Como soporte de la gestión realizada, se cuenta con los correos electrónicos que evidencian las actualizaciones efectuadas.</t>
  </si>
  <si>
    <r>
      <t xml:space="preserve">Socialización procesos de atención a la ciudadanía.
El Servicio Integral de Atención a la Ciudadanía - SIAC durante el segundo trimestre del 2026, realizó dos (2) jornadas de socialización dirigidas a servidores públicos y contratistas de la SDIS, el desarrollo de las estuvo enfocado en las particularidades del proceso Atención a la ciudadanía, dentro de los temas tratados se abordó el manual de atención a la ciudadanía, protocolos de atención, instructivo de canales, apertura de buzón y procedimiento trámite de peticiones ciudadanas, entre otros.
A continuación se presenta el detalle de las jornadas:
</t>
    </r>
    <r>
      <rPr>
        <b/>
        <sz val="10"/>
        <color theme="1"/>
        <rFont val="Arial"/>
        <family val="2"/>
      </rPr>
      <t>* Jornada de socialización del proceso de atención a la ciudadanía - mayo 2026:</t>
    </r>
    <r>
      <rPr>
        <sz val="10"/>
        <color theme="1"/>
        <rFont val="Arial"/>
        <family val="2"/>
      </rPr>
      <t xml:space="preserve"> Esta jornada fue realizada en la Subdirección Local de Chapinero, durante la sesión de socialización se trataron las temáticas mencionadas anteriormente y se contó con la participación de veintiséis (26) personas entre servidores públicos y contratistas.
</t>
    </r>
    <r>
      <rPr>
        <b/>
        <sz val="10"/>
        <color theme="1"/>
        <rFont val="Arial"/>
        <family val="2"/>
      </rPr>
      <t>* Jornada de socialización del proceso de atención a la ciudadanía - junio 2026:</t>
    </r>
    <r>
      <rPr>
        <sz val="10"/>
        <color theme="1"/>
        <rFont val="Arial"/>
        <family val="2"/>
      </rPr>
      <t xml:space="preserve"> Esta jornada fue realizada en la Subdirección Local de Ciudad Bolívar, durante la sesión de socialización se trataron las temáticas mencionadas anteriormente y se contó con la participación de quince (15) personas entre servidores públicos y contratistas.
De acuerdo con las actividades desarrolladas y en atención a la meta establecida a realizar cuatro jornadas durante la vigencia, se evidencia el cumplimiento correspondiente al periodo evaluado, alcanzando un avance del 50% de la meta prevista para la vigencia 2026.
Como evidencia de lo anterior, se adjuntan las ayudas me memoria, registros de asistencia y presentaciones de las jornadas realizadas.</t>
    </r>
  </si>
  <si>
    <r>
      <t xml:space="preserve">Seguimiento a los reportes de calidad y oportunidad en la atención de peticiones ciudadanas – Sistema Bogotá Te escucha.
El Servicio Integral de Atención a la Ciudadanía - SIAC socializó con las diferentes dependencias de la Entidad los resultados del Índice de Calidad y Oportunidad en la atención de las peticiones ciudadanas gestionadas a través del Sistema Bogotá te escucha, correspondientes al segundo trimestre de 2026. Lo anterior, con el propósito de informar los incumplimientos identificados en los criterios de oportunidad y calidad (claridad, coherencia, calidez y manejo del sistema), así como alertar sobre los posibles riesgos asociados al vencimiento de los términos legales para la atención de las peticiones ciudadanas, en cumplimiento de lo establecido en la Resolución 0856 de 2025.
Como parte de esta gestión, los resultados obtenidos en cada periodo fueron remitidos a los jefes de las dependencias mediante memorando, adjuntando el respectivo análisis del Índice de Calidad y Oportunidad, con el fin de comunicar los hallazgos identificados y solicitar la formulación e implementación de acciones de mejora orientadas a fortalecer la calidad y la oportunidad en la atención de las peticiones ciudadanas.
</t>
    </r>
    <r>
      <rPr>
        <b/>
        <sz val="10"/>
        <color theme="1"/>
        <rFont val="Arial"/>
        <family val="2"/>
      </rPr>
      <t xml:space="preserve">* Reporte correspondiente al mes de abril de 2026: </t>
    </r>
    <r>
      <rPr>
        <sz val="10"/>
        <color theme="1"/>
        <rFont val="Arial"/>
        <family val="2"/>
      </rPr>
      <t xml:space="preserve">Durante el mes de abril de 2026 se realizó la validación del cumplimiento de los criterios de calidad y oportunidad de las respuestas y los resultados fueron socializados con las ocho (8) dependencias de la SDIS que presentaron incumplimientos.
</t>
    </r>
    <r>
      <rPr>
        <b/>
        <sz val="10"/>
        <color theme="1"/>
        <rFont val="Arial"/>
        <family val="2"/>
      </rPr>
      <t xml:space="preserve">* Reporte correspondiente al mes de mayo de 2026: </t>
    </r>
    <r>
      <rPr>
        <sz val="10"/>
        <color theme="1"/>
        <rFont val="Arial"/>
        <family val="2"/>
      </rPr>
      <t xml:space="preserve">Durante el mes de mayo de 2026 se realizó la validación del cumplimiento de los criterios de calidad y oportunidad de las respuestas y los resultados fueron socializados con las ocho (8) dependencias de la SDIS que presentaron incumplimientos.
</t>
    </r>
    <r>
      <rPr>
        <b/>
        <sz val="10"/>
        <color theme="1"/>
        <rFont val="Arial"/>
        <family val="2"/>
      </rPr>
      <t xml:space="preserve">* Reporte correspondiente al mes de junio de 2026: </t>
    </r>
    <r>
      <rPr>
        <sz val="10"/>
        <color theme="1"/>
        <rFont val="Arial"/>
        <family val="2"/>
      </rPr>
      <t>Durante el mes de junio de 2026 se realizó la validación del cumplimiento de los criterios de calidad y oportunidad de las respuestas y los resultados fueron socializados con las doce (12) dependencias de la SDIS que presentaron incumplimientos.
De acuerdo con lo expuesto anteriormente y considerando la meta establecida de ocho reportes para la vigencia, durante el periodo objeto de análisis se dio cumplimiento a lo programado, alcanzando un avance del 37,5 % de la meta prevista para la vigencia 2026.
Como evidencia de lo anterior, se adjuntan los análisis efectuados durante el periodo reportado y los memorandos remitidos a las dependencias, mediante los cuales se notificaron los resultados del Índice de Calidad y Oportunidad.</t>
    </r>
  </si>
  <si>
    <t>Durante el Segundo trimestre de 2026 se revisaron los formatos de préstamo y consulta documental – Historias Laborales (FOR- GD-021), de los meses de abril, mayo y junio en los cuales se evidenció el registro correcto de la información tanto de consulta, como de préstamos de Historias Labores digitalizadas, según lo establece el Instructivo. Las consultas y/o préstamos digitales, fueron respondidos a personas autorizadas por la Subdirectora de Gestión y Desarrollo de Talento Humano. A continuación se relacionan las solicitudes así:
Como evidencia se anexa el Acta de revisión y una muestra del 20% de los formatos de Préstamo y Consulta Documental, teniendo en cuenta que se superaron los 50 formatos en el periodo.</t>
  </si>
  <si>
    <t>El colaborador designado en el equipo de nómina  verifica el listado de personas que superaron el periodo de prueba en la SDIS y que provienen de otra entidad del Distrito con el mismo NIT de la SDIS;  de acuerdo con la información suministrada por el referente de Gestores de Talento Humano, y realiza la verificación del estado de afiliación a salud, pensión, ARL y caja de compensación en el periodo, con el fin de asegurar que no quede desafiliado, para los meses de abril, mayo y junio del 2026.
El denominador son 12 verificaciones durante la vigencia, se realizaron 3 en el periodo reportado, una por cada mes, por lo tanto el porcentaje de avance acumulado es del 50%.
Teniendo en cuenta que no se presentaron situaciones de funcionarios que superaran el periodo de prueba y provengan de otra entidad del Distrito, se anexa como evidencia la base de datos de verificación de los meses de abril a junio del 2026.</t>
  </si>
  <si>
    <t>Se realiza la revisión programada, correspondiente al segundo trimestre (abril, mayo y junio). Se realiza la comparación exhaustiva de las noticias disciplinarias con número de radicado vigencia 2026 con la información de los procesos creados en la plataforma del Sistema de Información Disciplinario (SID) y no se encuentran discrepancias durante la comparación realizada por lo cual no se realizan revisiones adicionales ni actividades de apoyo al personal encargado del registro de las noticias en el aplicativo.  
Como evidencia se adjuntan el Acta No. 002 con la revisión del segundo trimestre (abril a junio) del reporte total de las noticias disciplinarias creadas durante este trimestre y el estado actual de las noticias dentro del aplicativo.</t>
  </si>
  <si>
    <t>Se realiza la divulgación permanente de la Encuesta Sociodemográfica Institucional, la consolidación de registros y la depuración de contactos de emergencia para fortalecer la disponibilidad de información destinada a la gestión del riesgo, la atención de emergencias y el desarrollo de actividades del SG-SST. La información se administra conforme a la normativa vigente sobre protección de datos personales.
Periodo evaluado: II trimestre de 2026 (del 1 de abril al 30 de junio)
Registros completos: 3.266
Planta: 2.438
Contratistas: 828
Como evidencia se adjunta un informe de las actividades de divulgación realizadas correspondiente al segundo trimestre del 2026 y el directorio de los contactos de emergencia actualizado.</t>
  </si>
  <si>
    <t xml:space="preserve">Se validan las unidades operativas de la entidad, con un total de 172, para lo cual se programa la visita de inspección a todas la unidades operativas (no jardines infantiles) con la actualización del plan de emergencias y contingencias. 
Para el mes de Abril se remiten 14 PEC
Para el mes de Mayo se remiten 12 PEC
Para el mes de Junio se remiten 0 PEC
Con un total de 26 planes de emergencia remitidos en el periodo contamos con un acumulado de 62 planes de emergencia actualizados, para un 36% de avance en la meta establecida para la vigencia.
Como evidencia se adjuntan los planes de emergencia revisados a la fecha y los correos de solicitud.
</t>
  </si>
  <si>
    <t>Durante el  segundo trimestre del 2026 se realizó el envío de las Bases de Alertas, a través del correo electrónico a las diferentes áreas de la Entidad, donde se les informa cuales son las liquidaciones radicadas, el estado de cada liquidación, el histórico de los procesos informados anteriormente, para que puedan realizar las observaciones de cada proceso y recordar la obligación de tramitar la liquidación dentro de los términos establecidos.
Como evidencia se anexa la base de alertas de liquidaciones de los meses de abril, mayo y junio, junto con los memorandos de alertas I2026011450, I2026016297 y I2026018635 respectivamente.</t>
  </si>
  <si>
    <t>Durante el segundo trimestre del 2026 se documentó por medio de la base de Liquidaciones la priorización de los trámites próximos a perder competencia, priorizando los trámites que tienen pérdida de competencia en los próximos meses, con el fin de realizar control preventivo.
Como evidencia se anexa la base de datos consolidada con lo correspondiente, enviada en los meses abril, mayo y junio, enviada con corte al último día hábil del mes.</t>
  </si>
  <si>
    <t>Durante el segundo trimestre de la vigencia 2026, la Subdirección de Contratación realizó la socialización del Memorando No. I2026013664, dirigido a las Subsecretarías, Direcciones, Subdirecciones del Nivel Central, Subdirecciones Locales y Oficinas de la Secretaría Distrital de Integración Social (SDIS), mediante el cual se impartieron las orientaciones para la contratación de prestación de servicios profesionales y/o de apoyo a la gestión a suscribir durante el segundo semestre de 2026. En virtud de lo anterior, se llevo a cabo la socialización del memorando, el 11 de mayo de 2026.
Así mismo, se realizó la socialización del Memorando No. I2026018423, dirigido a las Subsecretarías, Direcciones, Subdirecciones del Nivel Central, Subdirecciones Locales y Oficinas de la Secretaría Distrital de Integración Social (SDIS), mediante el cual se impartieron las directrices y lineamientos institucionales vigentes relacionados con la contratación, bajo el asunto: "Seguimiento de trámite de cierre de expedientes contractuales vigencias 2020 a 30 de mayo de 2026". socialización realizada el 17 de junio de 2026.
Como soporte de la actividad desarrollada, se anexan los Memorandos No. I2026018423 y I2026013664 y las evidencias de la socializaciones realizadas.</t>
  </si>
  <si>
    <t>Desde la subdirección de contratación, se han enviado mediante correo electrónico los lineamientos y soporte en relación con la solicitud de Vinculación Usuario SECOP II, Solicitud asignación de perfil profesional en SECOP y la Solicitud de desactivación y activación de usuarios en plataforma SECOP II.
El memorando se encuentra en construcción y está programado para reporte en el siguiente trimestre.
Se anexan los soportes de la gestión realizada.</t>
  </si>
  <si>
    <t>El  período comprendido del 1 de abril al 30 de junio de 2026, en la Subdirección de Contratación se adelantó la actualización de los documentos: PCD_GEC_003 Procedimiento Contratación Directa, PCD_GEC_004 Procedimiento Donaciones, PCD-GEC-001 Procedimiento de Contratación de prestación de servicios profesionales y/o apoyo a la gestión, PCD-GEC-010 Contratación con entidades privadas sin ánimo de lucro y de reconocida idoneidad, junto con sus documentos asociados.
Se anexan las piezas de divulgación de los procedimientos PCD-GEC-003 Procedimiento Contratación Directa, PCD-GEC-004 Procedimiento Donaciones y PCD-GEC-001 Procedimiento de Contratación de prestación de servicios profesionales y/o apoyo a la gestión, junto con sus documentos asociados. Para el procedimiento PCD-GEC-010 Contratación con entidades privadas sin ánimo de lucro y de reconocida idoneidad, se realizará la socialización en el siguiente trimestre.</t>
  </si>
  <si>
    <t>En el segundo trimestre de la vigencia 2026, la Subdirección de Contratación realizó el envío por correo electrónico del tablero de control que se genera automáticamente por medio de la plataforma SEVEN a los supervisores. Se anexa muestra de las alertas enviadas de los meses abril, mayo y junio de 2026.</t>
  </si>
  <si>
    <t>Durante el segundo trimestre de la vigencia 2026, la Subdirección de Contratación realizó la socialización del Memorando No. I2026013664, emitido el 30 de abril de 2026, dirigido a las Subsecretarías, Direcciones, Subdirecciones del Nivel Central, Subdirecciones Locales y Oficinas de la Secretaría Distrital de Integración Social (SDIS), mediante el cual se impartieron las orientaciones para la contratación de prestación de servicios profesionales y/o de apoyo a la gestión a suscribir durante el segundo semestre de 2026.
En virtud de lo anterior, se llevo a cabo la socialización del memorando, el 11 de mayo de 2026.
Como soporte de la actividad desarrollada, se anexan el Memorando No. I2026013664 y las evidencias de la socialización realizada, el listado de asistencia para esta ocasión no es posible adjuntarlo, el aplicativo teams no lo generó.</t>
  </si>
  <si>
    <t>En el segundo trimestre el grupo de presupuesto realizó 24 cargues de CDPS masivos, los cuales fueron validados en los aplicativos de BogData y Seven, verificando que la información haya quedado incorporada en su totalidad en las herramientas financieras.
Como evidencia, se adjunta archivo de excel con el registro de cada uno de los cruces realizados en el periodo</t>
  </si>
  <si>
    <t>Durante el segundo trimestre el grupo de presupuesto tramitó un total de 6.519 CRPS, distribuidos así:
Abril: 3.607
Mayo: 1.615
Junio: 1.837
Por otro lado se tramitaron un total de 8,149 CDPS, distribuidos así:
Abril: 770
Mayo: 2.119
Junio: 5.260
Los cuales fueron revisados en su totalidad.
Como evidencia se adjunta archivo de excel con la relación de los CDPS y CRPS tramitados en el periodo.</t>
  </si>
  <si>
    <t>Para el segundo trimestre el grupo de presupuesto ha realizado los cierres mensuales de CRPS y CDPS con las siguientes conciliaciones:
Abril: 2
Mayo: 1 
Junio: 11
Cuyas diferencias han sido conciliadas y ajustadas oportunamente con la dependencia correspondiente.
Como evidencia se adjuntan archivos de excel con las conciliaciones generadas de manera mensual.</t>
  </si>
  <si>
    <t>En el segundo trimestre grupo de contabilidad programó la elaboración de 37 conciliaciones, distribuidas así:
Marzo: 13
Abril: 12
Mayo: 12 
Como evidencia se adjunta archivo de excel con el control de las conciliaciones generadas en el periodo.</t>
  </si>
  <si>
    <t>Durante el segundo trimestre, el grupo de contabilidad verificó la correcta afectación del concepto de gasto frente a los soportes de legalización de las cajas menores entregadas por el ordenador del gasto en la entidad, de la siguiente manera.
*Abril: 28 correos electrónicos emitidos con la validación de las respectivas cajas menores para la continuación de tramite de la solicitud de 28 reembolsos, (la Subdirección para la Juventud, no radico solicitud de reembolso).
*Mayo: 29 correos electrónicos emitidos con la validación de las respectivas cajas menores para la continuación de tramite de la solicitud de 29 reembolsos.
*Junio: 29 correos electrónicos emitidos con la validación de las respectivas cajas menores para la continuación de tramite de la solicitud de 29 reembolsos.
Como evidencia se adjuntan 86 correos electrónicos emitidos de manera mensual con la validación de las respectivas cajas para la continuación de tramite de los reembolsos según el caso.  
                                                                                                                                                                                                         Nota aclaratoría: en el 1er trimestre el reporte del indicador tuvo un error en el calculo debido a que efectivamente las cajas menores que solicitaron reembolso y la evidencia de correos enviados por la dependencia fue de 25/25 lo cual daría un resultado de avance en el periodo del 100% y no del 86% como se reporto inicialmente.</t>
  </si>
  <si>
    <t xml:space="preserve">Se elaboró y se avanza en la implementación del "PLAN DE PRIORIZACIÓN DE INTERVENCIONES EN MANTENIMIENTO, ADECUACIONES Y/O CONSTRUCCIONES VIGENCIA 2025" para 40 equipamientos administrados por la SDIS que se encuentran priorizados con corte al 30 de junio del 2026,  para realizar intervenciones en modalidad de intervención en mantenimiento preventivo y correctivo de infraestructura, asociados discriminados por categoría, tipo e impacto de intervención. 
Evidencia: "PLAN DE PRIORIZACIÓN DE INTERVENCIONES EN MANTENIMIENTO, ADECUACIONES Y/O CONSTRUCCIONES VIGENCIA 2026" 	Corte a 30 de junio del 2026. </t>
  </si>
  <si>
    <t>Con corte al mes de junio se realizaron 186 de un total de 375 intervenciones alcanzando un 49,60% en la ejecución del total programado para la vigencia 2026. Estas acciones, junto con la ejecución de los contratos para la optimización de las unidades que requieren intervenciones de mayor complejidad, aseguran el saneamiento básico de la infraestructura, y fortalecen la atención a la ciudadanía promoviendo entornos seguros y protectores que elevan la calidad en la prestación de los servicios.
Evidencia: LINEA BASE MANTENIMIENTOS JUNIO 2026, brinda la información por intervenciones atendidas en cada Unidad Operativa, muestra las 186 intervenciones realizadas a corte de 30 de junio y se refleja en la columna BD, allí el número de intervenciones realizadas por Unidad Operativa. La meta que tiene la SPF para el año 2026 es de 375 intervenciones.</t>
  </si>
  <si>
    <t>Se remiten las 458 actas de intervención ambiental con sus respectivas listas de asistencia de las 458 intervenciones programadas para el segundo trimestre 2026, donde se puede evidenciar el seguimiento al cumplimiento e implementación del PAIPAERS. Estas intervenciones se adelantaron de la siguiente manera: 136 unidades operativas visitadas en el mes de abril, 147 en el mes de mayo y 175 de junio. La cantidad de unidades operativas de la entidad programadas para el 2026 son 850.</t>
  </si>
  <si>
    <t>Se remiten los memorandos de inclusión de cláusulas ambientales del segundo trimestre del año, donde se informa por mes las cláusulas incluidas en los 24 procesos precontractuales, de conformidad con las 24  solicitudes realizadas al equipo de gestión ambiental. Es importante resaltar que las cláusulas ambientales incluidas para los soportes de este riesgo, aplican para el manejo integral de los residuos aprovechables en los diferentes procesos precontractuales.</t>
  </si>
  <si>
    <t>Se remite acta de Mesa Ambiental Técnica realizada el 27 de abril 2026 y acta de Mesa Ambiental Local realizada el 28 de abril de 2026, donde asistieron los referentes ambientales técnicos y locales respectivamente. En esta mesa se divulgó tanto el programa de residuos sólidos aprovechables como las directrices para la inclusión e implementación de cláusulas ambientales, dando cumplimiento a lo establecido en el Manual de Compras Verdes MNL-GA 001.
Es importante resaltar que se estableció como mecanismo de comunicación para la vigencia 2026, el envío de cuatro productos uno por cada trimestre: un memorando, una pieza informativa por correo masivo, el envío de un video y la divulgación bajo las mesas ambientales con referentes técnicos y de enlace.</t>
  </si>
  <si>
    <t>Se remite las 458 actas de intervención ambiental con sus respectivas listas de asistencia de las 458 intervenciones programadas para el segundo trimestre 2026, donde se puede evidenciar el seguimiento al cumplimiento e implementación del Plan de gestión integral de residuos peligrosos -PGIRP, Plan de gestión integral de residuos hospitalarios y similares -PGIRH, la generación y manejo de residuos especiales. Estas intervenciones se adelantaron de la siguiente manera: 136 unidades operativas visitadas en el mes de abril, 147 en el mes de mayo y 175 en el mes de junio.  La cantidad   de unidades operativas de la entidad programadas para el 2026 son 850.</t>
  </si>
  <si>
    <t>Se remiten los memorandos de inclusión de cláusulas ambientales del segundo trimestre del año, donde se informa por mes las cláusulas incluidas a los 23 procesos precontractuales, de conformidad con las 23 solicitudes realizadas al equipo de gestión ambiental. Es importante resaltar que las cláusulas ambientales incluidas para los soportes de este riesgo, aplican para el manejo integral de los residuos hospitalarios, peligrosos y especiales en los diferentes procesos precontractuales.
Es importante resaltar que a la fecha de corte se dio respuesta al 100% de solicitudes de inclusión de cláusulas ambientales.</t>
  </si>
  <si>
    <t>Se remite la matriz correspondiente al primer seguimiento a la implementación de la gestión, manejo y disposición de colchones y colchonetas y del Instructivo de Residuos de Construcción y Demolición en las diferentes unidades operativas a las cuales les aplica el cumplimiento.</t>
  </si>
  <si>
    <t>Se remiten los memorandos de inclusión de cláusulas ambientales del segundo trimestre del año, donde se informa por mes las cláusulas incluidas en 15 procesos precontractuales, de conformidad con las 15 solicitudes realizadas al equipo de gestión ambiental. Es importante resaltar que la cláusula ambiental incluida para los soportes de este riesgo, aplica para el control y manejo integral a la generación de emisiones atmosféricas, ruido y vertimientos en los diferentes procesos precontractuales.
Es importante resaltar que a la fecha de corte se dio respuesta al 100% de solicitudes de inclusión de cláusulas ambientales.</t>
  </si>
  <si>
    <t>Se remite la matriz de seguimiento del primer semestre de 2026 a los mantenimientos realizados a las plantas eléctricas, calderas y calderines que generan emisiones atmosféricas y que se encuentran en las diferentes unidades operativas a las cuales les aplica.</t>
  </si>
  <si>
    <t>Se remite las 458 actas de intervención ambiental con sus respectivas listas de asistencia de las 458 intervenciones programadas para el segundo trimestre 2026, donde se puede evidenciar el seguimiento al cumplimiento e implementación del Plan de Gestión Integral de aceite vegetal usado (AVU) y grasas y el Instructivo para Mejorar los Vertimientos. Estas intervenciones se adelantaron de la siguiente manera: 136 unidades operativas visitadas en el mes de abril, 147 en el mes de mayo y 175 en el mes de junio.  La cantidad de unidades operativas de la entidad programadas para el 2026 son 850.</t>
  </si>
  <si>
    <t>Se remiten los memorandos de inclusión de cláusulas ambientales del segundo trimestre del año, donde se informa por mes las cláusulas incluidas en 7 procesos precontractuales, de conformidad con las 7 solicitudes realizadas al equipo de gestión ambiental. Es importante resaltar que la cláusula ambiental incluida para los soportes de este riesgo, aplica para el control y manejo integral a la gestión de publicidad exterior visual.
Es importante resaltar que a la fecha de corte se dio respuesta al 100% de solicitudes de inclusión de cláusulas ambientales.</t>
  </si>
  <si>
    <t>Se remite la matriz correspondiente al primer seguimiento a la implementación, control y manejo del cumplimiento normativo de la Publicidad Exterior Visual de la unidades operativas de la SDIS, determinando la aplicabilidad según el acuerdo distrital 927 de 2024.</t>
  </si>
  <si>
    <t>Se remite las 458 actas de intervención ambiental con sus respectivas listas de asistencia de las 458 intervenciones programadas para el segundo trimestre 2026, donde se puede evidenciar el seguimiento al cumplimiento e implementación de los lineamientos ambientales establecidos para los programas de uso eficiente del agua y uso eficiente de la energía. Estas intervenciones se adelantaron de la siguiente manera: 136 unidades operativas visitadas en el mes de abril, 147 de mayo y 175 en el mes de junio. La cantidad   de unidades operativas de la entidad programadas para el 2026 son 850.</t>
  </si>
  <si>
    <t>Se remiten los memorandos de inclusión de cláusulas ambientales del segundo trimestre del año, donde se informa por mes las cláusulas incluidas a los 19 procesos precontractuales, de conformidad con las 19 solicitudes realizadas al equipo de gestión ambiental. Es importante resaltar que las cláusulas ambientales incluidas para los soportes de este riesgo, aplican para el uso eficiente y óptimo del agua y la energía en los diferentes procesos precontractuales.</t>
  </si>
  <si>
    <t>Se remite la presentación y soporte de asistencia y revisión por parte de los miembros del Comité de Gestión y Desempeño de los resultados de avance de la implementación del Plan Institucional de Gestión Ambiental del primer semestre 2026, donde se comunicaron los resultados de la implementación del Plan Institucional de Gestión Ambiental PIGA de la SDIS del primer semestre 2026.</t>
  </si>
  <si>
    <t>En el segundo trimestre no se programó la realización de inducciones PIGA, en consideración a que se programaron para el tercer trimestre 2026.</t>
  </si>
  <si>
    <t>Durante el segundo trimestre de 2026 se llevó a cabo la Mesa Operativa N.° 5, realizada el 11 de junio de 2026, en la cual se socializó el contexto general de la normativa archivística en Colombia, el uso del formato Acta y/o Ayuda de Memoria, la Circular 019 del 20 de mayo de 2026, denominada "Lineamientos para la conformación electrónica de los expedientes relacionados con las resoluciones y circulares que custodia el Despacho de la Secretaría Distrital de Integración Social en el Sistema de Gestión Documental de la Entidad", y la Circular 020 del 20 de mayo de 2026, titulada "Uso del Formato Planilla de Asistencia FOR-GD023". Esta actividad permitió fortalecer y unificar los criterios para la aplicación de los lineamientos institucionales en materia de gestión documental. 
Como evidencia de su ejecución, se adjunta el acta correspondiente a la sesión realizada el 11 de junio de 2026.</t>
  </si>
  <si>
    <t>Esta actividad se realizará en el tercer trimestre de la vigencia 2026.</t>
  </si>
  <si>
    <t xml:space="preserve">Durante el segundo trimestre, se realizaron los trámites de autorización de ingreso al Archivo Central, a funcionarios de la Subdirección de Contratación. Se adjuntan los correos de solicitud de ingreso con su autorización y los formatos (FOR-GD-038) debidamente diligenciados. </t>
  </si>
  <si>
    <t>En el segundo trimestre de la vigencia 2026, el equipo de apoyo logístico realizó un total de 40 visitas a las unidades operativas de la entidad, en donde se verificó la adecuada administración de los bienes y prestación de los servicios de apoyo, así:
Abril:  13 Visitas
Mayo:  10 Visitas
Junio:  17 Visitas
Como evidencia,  se anexa base de datos con la relación de las unidades operativas visitadas y la respectiva información obtenida de los servicios logísticos de apoyo</t>
  </si>
  <si>
    <t>En el segundo trimestre del año 2026, se llevaron a cabo un total de 422 Pruebas Representativas en 178 Unidades Operativas de la entidad, en las cuales se identificaron 18.870 bienes de inventario asignados a funcionarios y contratistas, distribuidas así:
Abril:  125 Pruebas en 61 Unidades operativas
Mayo: 165 Pruebas en 53 Unidades operativas
Junio:  132 Pruebas en 64 Unidades operativas
Como evidencia, se anexa base de datos con la relación de las pruebas representativas ejecutadas en el periodo y el repositorio  con los Formato Prueba representativa de inventario de bienes (FOR-GL-044), diligenciados</t>
  </si>
  <si>
    <t>En el segundo trimestre de 2026, se gestionaron 7 procesos contractuales que se encontraban planificados en el PAA, asociados al proceso de Gestión Logística y establecidos para primer semestre de la vigencia 2026,  tales como:
Mensajería y correspondencia
Mantenimiento equipos lavandería
Mantenimiento equipos electrodomésticos, purificadores y conservación de alimentos
Mantenimiento equipos gimnasia
Mantenimiento maquinas confección
Mantenimiento equipos medición y peso
Elementos de papelería
Logrando así, un 44% de avance en el segundo trimestre y un 50% de avance acumulado para el primer semestre ya que se gestionaron los 8 procesos proyectados en dicho periodo.
Como evidencia, se anexa matriz de Excel que contiene los 28 procesos contractuales requeridos en el periodo, con el seguimiento y control a la gestión para los 8 procesos contractuales, proyectados en el PAA para el primer semestre de la vigencia.
Nota aclaratoria: para el reporte cuantitativo para el I trimestre se debe calcular 1/8 * 50% que es igual a 6,25%, siendo este el resultado del avance del periodo, para así lograr el 50% acumulado del II trimestre.</t>
  </si>
  <si>
    <t xml:space="preserve">En  el segundo trimestre  de la vigencia 2026, se efectuó el pago de los servicios públicos en  un total de 434  predios que se encuentran activos y bajo la administración de la  entidad y en los que se encuentran ubicadas 584 unidades operativas.
Como evidencia,  se anexa base de datos con la relación de los predios activos administrados por la entidad con la conciliación del pago de los servicios públicos en el periodo.
</t>
  </si>
  <si>
    <t xml:space="preserve">La Oficina jurídica realizó la actualización de la matriz de requisitos legales de la entidad conforme con lo compromisos de gestión, la cual fue publicada en la pagina web de la entidad en los términos previstos, dando así cumplimiento al control establecido para esta actividad. 
Como evidencia se adjunta la matriz de requisitos legales actualizada y los correos de solicitud de actualización, así mismo a continuación se relaciona el link de la publicación en la página web de la Entidad:
https://www.integracionsocial.gov.co/index.php/regimen-legal/documentos/requisitos-legales-de-la-entidad-por-procesos
</t>
  </si>
  <si>
    <t>La Oficina Jurídica remitió a los Directores y Subdirectores de la Entidad, el memorado al que correspondió el radicado I2026021118 con las recomendaciones para la entrega de insumos técnicos para la adecuada atención de acciones de tutela y judiciales, como mecanismo tendiente a la prevención del daño antijurídico. En este documento se reiteran orientaciones para la atención adecuada de las solicitudes presentadas por los abogados vinculados a la Oficina Jurídica sobre tales asuntos, haciendo referencia a las consecuencias de su atención no oportuna, en especial, en lo que se refiere a la configuración de daños antijuridicos.
Cómo evidencia se relaciona el memorando en la carpeta dispuesta para tal fin.</t>
  </si>
  <si>
    <t>La actividad de control se ejecutó en su totalidad en el primer trimestre conforme a lo programado.</t>
  </si>
  <si>
    <t>Durante el segundo trimestre se recibieron cinco (5) designaciones de gestores de proceso y dependencias (nivel central y local).
Las gestoras designadas recibieron el acceso a los recursos de inducción y socialización que se encuentran disponibles en la caja de herramientas del módulo web del SG (mapa de procesos).
Adicionalmente se realizó el envío de recursos de inducción a las dos (2) gestoras (2 dependencias nivel central) que no asistieron a la semana de inducción en el primer trimestre.
Como evidencia se presenta el Directorio de gestores 2026, corte a 30 de junio, con la relación de gestores y fechas en que fue recibida la designación, además de los siete (7) correos de envío de las herramientas de inducción.</t>
  </si>
  <si>
    <t>Durante el segundo trimestre se actualizó el diseño de la estrategia de reconocimientos, a partir de las oportunidades de mejora identificadas para los criterios y la asignación de puntajes. La estrategia para la vigencia 2026 fue socializada en el Comité de Gestores del SG del mes de junio.
En este sentido se adjunta presentación con el diseño de la estrategia, y el acta #5 del Comité (punto 6).</t>
  </si>
  <si>
    <t>En el mes de abril se realizó validación de los avances reportados por los lideres de las políticas de gestión y desempeño en el marco del Plan de Acción Institucional Integrado, consolidando los respectivos resultados con corte al 30 de marzo de 2026. Para el periodo no se identificaron acciones  con retraso, por lo cual se envió correo electrónico de reconocimiento a los líderes y delegados de las políticas de gestión y desempeño.
Como evidencia se presenta el enlace de acceso a la matriz del Plan de Acción Institucional Integrado consolidado y publicado con el seguimiento del primer trimestre 2026; además del correo de reconocimiento enviado en el mes de mayo.
Publicación en web: https://www.integracionsocial.gov.co/images/_docs/2026/Entidad/Plan-accion/I_Seguimiento_Plan_de_Accion_Institucional_Integrado_2026_web.xlsx</t>
  </si>
  <si>
    <t>En el mes de abril se realizó el diligenciamiento del Formulario Único de Reporte y Avance de Gestión-FURAG, conforme a las directrices del Departamento Administrativo de la Función Pública. En este sentido, los profesionales del equipo de gestores de la Subdirección de Diseño, Evaluación y Sistematización para el Sistema de Gestión-SG, revisaron los 20 formularios que fueron diligenciados por cada dependencia responsable, generando las observaciones y recomendaciones pertinentes para asegurar una adecuada respuesta y articulación institucional con el fin de no omitir los diferentes insumos disponibles.
Como evidencia se anexa archivo con los 20 formularios, con la trazabilidad de la revisión realizada desde la SDES, y la respectiva distribución para la revisión.</t>
  </si>
  <si>
    <t>Durante el segundo trimestre, en el marco del Comité de Gestores del SG, los profesionales del equipo de gestores de la Subdirección de Diseño, Evaluación y Sistematización para el Sistema de Gestión-SG, presentaron el estado de los documentos en trámite de revisión, generando las respectivas alertas para los casos en que los documentos fueron devueltos para ajustes por parte de las dependencias y se encuentran dentro de los rangos de tiempo en que no han regresado para segunda revisión o aprobación (1 a 15 días, 15 a 30 días, mas de 30 días).
Como evidencia se anexan las tres (3) actas de las sesiones en las cuales se presento el estado y alerta, de la siguiente manera:
- Mes de abril: punto 5
- Mes de mayo: punto 3
- Mes de junio: punto 4.</t>
  </si>
  <si>
    <t>Durante el segundo trimestre se aplicaron las encuestas a los gestores de proceso, mediante las cuales se validó si participaron en ejercicios de actualización o creación de documentos de otra dependencia, o si les fueron socializadas actualizaciones que impacten sus procesos durante los meses de marzo, abril y mayo. 
Como evidencia se anexan los tres (3) archivos con los resultados de las encuestas aplicadas mediante la herramienta Forms.</t>
  </si>
  <si>
    <t xml:space="preserve">El profesional de la OCI verificó con corte al último día hábil del mes inmediatamente anterior, la información registrada en el formato Registro y control del plan de mejoramiento (FOR-AC-001), revisando los seguimientos, formulaciones y modificaciones, así como las otras actuaciones realizadas, con el objetivo de garantizar la seguridad, calidad y confiabilidad de los datos, previó a su publicación. 
Como evidencia, se adjuntan tres (3) correos electrónicos correspondientes a las verificaciones con corte a marzo, abril y mayo de 2026, enviados a la jefatura y a todo el equipo de la Oficina de Control Interno con el resultado de la verificación y adjuntando el archivo que será publicado. </t>
  </si>
  <si>
    <t>Desde la revisión de la Subdirección de Diseño Evaluación y Sistematización como segunda línea se verifica que los documentos aportados cumplan con los siguientes criterios, de acuerdo a su programación: 
Entregable respecto a la evidencia programada:
Fimas: no cumple
Período reportado de la evidencia: cumple
Indicador: cumple
10/07/2026 se recomienda incluir la trazabilidad de firmas de quien elabora, revisa y firma el informe. 
21/07/2026 la dependencia atendió la recomendación y no se generan más observaciones. 
Igualmente, se informa que, hasta la fecha de la presente revisión, se verifica por parte de la segunda línea el correcto acceso a las evidencias suministradas por la dependencia en la carpeta compartida por la SDES; posterior a esta validación, la custodia y accesabilidad de las mismas es responsabilidad de la dependencia correspondiente y debera conservarse disponibles para cualquier evaluacion de la Oficina de Control Interno</t>
  </si>
  <si>
    <t xml:space="preserve">8/07/2026 No se generan observaciones respecto al monitoreo del riesgo de seguridad de la información.
</t>
  </si>
  <si>
    <t>10/07/2026 No se generan observaciones o recomendaciones respecto a los avances y evidencias presentados en el monitoreo al riesgo de gestión.</t>
  </si>
  <si>
    <t>El (la) Gestor(a) del Sistema de Gestión realizará socialización presencial una vez cada semestre a los funcionarios y contratistas adscritos a la OAC, sobre los lineamientos de comunicaciones de la entidad, con el fin de asegurar la implementación del Plan estratégico de comunicaciones (PLA-CE-001)  evitando así, el uso inexacto por causa de desconocimiento del mismo. En este mismo ejercicio se aplicará una herramienta pre y post test que aborde los contenidos estratégicos y los procedimientos correspondientes al proceso con la finalidad de medir la apropiación de los conocimientos adquiridos para la ejecución de las labores propias de la OAC. 
En caso de no realizarse la socialización presencialmente, se remitirá a los correos de los funcionarios y contratistas adscritos a la OAC el contenido a  divulgar y el link para la aplicación de la herramienta de medición de conocimiento adquirido; además, el (la) jefe de la Oficina Asesora de Comunicaciones remitirá cartas de alerta a los contratistas y funcionarios de la Oficina Asesora de Comunicaciones que no participen en la socialización y aplicación de la herramienta de medición, en estas se remitirá el link del contenido expuesto y el link para la aplicación de la herramienta post test con un plazo de presentación no mayor a 8 días hábiles posteriores a la remisión de la carta de alerta. 
Como evidencia se aportará listado oficial de asistencia, test de conocimiento y respuestas de la aplicación al mismo o remisión de los contenidos vía correo electrónico y evaluación post test.</t>
  </si>
  <si>
    <t xml:space="preserve">07/07/2026: 
Revisar evidencias y completar de acuerdo con lo requerido.
09/07/2026:
No se generan observaciones respecto al monitoreo al riesgo de gestión.
</t>
  </si>
  <si>
    <t>07/07/2026: 
No se generan observaciones respecto al monitoreo al riesgo de gestión.</t>
  </si>
  <si>
    <t>Gestión del Conocimiento</t>
  </si>
  <si>
    <t xml:space="preserve">
15/04/2026. Se recomienda indicar si el riesgo se materializó. 
No se generan observaciones adicionales, respecto al monitoreo al riesgo de gestión.
Se recomienda adelantar las acciones pertinentes para asegurar el cumplimiento de la actividad de control y la meta propuesta. </t>
  </si>
  <si>
    <t>09/07/2026 Se recomienda verificar el avance reportado, en coherencia con la programación, indicador y meta establecida.
21/0/2026 No se generan observaciones respecto al monitoreo del riesgo de gestión, sin embargo, se recomienda adelantar las acciones pertinentes para asegurar el cumplimiento de la actividad de control y la meta propuesta.</t>
  </si>
  <si>
    <t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t>
  </si>
  <si>
    <t>09/07/2026 Se recomienda verificar el avance reportado, en coherencia con la evidencia, programación, indicador y meta establecida.
21/07/2026 No se generan observaciones respecto al monitoreo del riesgo de gestión.
Se recomienda adelantar las acciones pertinentes para asegurar el cumplimiento de la actividad de control y la meta propuesta.</t>
  </si>
  <si>
    <t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t>
  </si>
  <si>
    <t>09/07/2026 Se recomienda verificar el avance reportado, en coherencia con la programación, indicador y meta establecida.
21/07/2026 No se generan observaciones respecto al monitoreo del riesgo de gestión, sin embargo, se recomienda adelantar las acciones pertinentes para asegurar el cumplimiento de la actividad de control y la meta propuesta.</t>
  </si>
  <si>
    <t xml:space="preserve">10/04/2026 Se recomienda verificar el avance reportado, ya que la actividad de control es semestral y según lo indicado se entiende como si la gestión no se realizado oportunamente.
14/04/2026. No se generan observaciones adicionales, respecto al avance presentado en el monitoreo al riesgo de gestión.
Se recomienda adelantar las acciones pertinentes para asegurar el cumplimiento de la actividad de control y la meta propuesta. </t>
  </si>
  <si>
    <t xml:space="preserve">8/07/2026 Se recomienda:
* Incluir un texto final donde se concluya el resultado respecto al indicador y a la meta.
* Describir que se adjunta como evidencia.
* Verificar el avance cuantitativo ya que de acuerdo con lo indicado seria 53/55 y no 55/55, puesto que el indicador dice que son los PCO gestionados. Revisar la evidencia (3 en color rojo).
* Verificar las evidencias ya que no se identifican los PCO validados.
* No crear carpeta por Subdirección, ya que esto puede afectar la disponibilidad en el repositorio.
14/07/2026. No se generan observaciones adicionales, respecto al avance presentado en el monitoreo al riesgo de gestión. Sin embargo, se recomienda adelantar las acciones pertinentes para asegurar el cumplimiento de la actividad de control y la meta propuesta. </t>
  </si>
  <si>
    <t xml:space="preserve">10/04/2026 Se recomienda verificar el avance reportado, ya que la actividad de control es semestral y según lo indicado se entiende como si la gestión no se realizado oportunamente.
14/04/2026. No se generan observaciones adicionales, respecto al avance presentado en el monitoreo al riesgo de gestión. 
Se recomienda adelantar las acciones pertinentes para asegurar el cumplimiento de la actividad de control y la meta propuesta. </t>
  </si>
  <si>
    <t xml:space="preserve">08/07/2026. Se recomienda:
* Verificar sugerencia resaltada en el análisis, respecto a la cantidad de información. 
* Describir que se adjunta como evidencia.
14/07/2026. No se generan observaciones adicionales, respecto al avance presentado en el monitoreo al riesgo de gestión. Sin embargo, se recomienda adelantar las acciones pertinentes para asegurar el cumplimiento de la actividad de control y la meta propuesta. </t>
  </si>
  <si>
    <t xml:space="preserve">08/07/2026. Se recomienda:
* Verificar sugerencia resaltada en el análisis, respecto a la cantidad de información, si los servicios se listan en la evidencia o en los anteriores reportes no es necesario repetir.
* Describir que se adjunta como evidencia.
14/07/2026. No se generan observaciones adicionales, respecto al avance presentado en el monitoreo al riesgo de gestión. Sin embargo, se recomienda adelantar las acciones pertinentes para asegurar el cumplimiento de la actividad de control y la meta propuesta. </t>
  </si>
  <si>
    <t>09/04/2025. No se generan observaciones adicionales, respecto al avance presentado en el monitoreo al riesgo de gestión.
Se recomienda adelantar las acciones pertinentes para asegurar el cumplimiento de la actividad de control y la meta propuesta.</t>
  </si>
  <si>
    <t xml:space="preserve">08/07/2026. Se recomienda describir que se adjunta como evidencia.
14/07/2026. No se generan observaciones adicionales, respecto al avance presentado en el monitoreo al riesgo de gestión. Sin embargo, se recomienda adelantar las acciones pertinentes para asegurar el cumplimiento de la actividad de control y la meta propuesta. </t>
  </si>
  <si>
    <t>07/07/2026. No se generan observaciones o recomendaciones respecto a los avances y evidencias presentados en el monitoreo al riesgo de gestión.</t>
  </si>
  <si>
    <t xml:space="preserve">R-TH-002
</t>
  </si>
  <si>
    <t xml:space="preserve">R-TH-005
</t>
  </si>
  <si>
    <t>Se validan las unidades operativas de la entidad, con un total de 172, para lo cual se programa la visita de inspección a todas la unidades operativas (no jardines infantiles) con la actualización del plan de emergencias y contingencias. 
Para el mes de Enero se remiten 3 PEC
Para el mes de Febrero se remiten 19 PEC
Para el mes de Marzo se remiten 14 PEC
Con un total de 36 planes de emergencia remitidos contamos con un 21% de avance en la meta establecida para la vigencia.
Como evidencia se adjuntan los planes de emergencia revisados a la fecha y los correos de solicitud.</t>
  </si>
  <si>
    <t>10/07/2026 No se generan observaciones o recomendaciones respecto a los avances y evidencias presentados en el monitoreo al riesgo de gestión.
Se recomienda adelantar las acciones pertinentes para asegurar el cumplimiento de la actividad de control y la meta propuesta.</t>
  </si>
  <si>
    <t>09/07/2026:
No se generan observaciones respecto al monitoreo al riesgo de gestión.</t>
  </si>
  <si>
    <t>09/07/2026:
Ajustar evidencias, solo se adjuntó la base del mes de Junio.
09/07/2026:
No se generan observaciones respecto al monitoreo al riesgo de gestión.</t>
  </si>
  <si>
    <t>09/07/2026: 
Revisar el número de socializaciones realizadas.
09/07/2026:
No se generan observaciones respecto al monitoreo al riesgo de gestión.</t>
  </si>
  <si>
    <t>09/07/2026:
No se generan observaciones respecto al monitoreo al riesgo de gestión.
Se recomienda adelantar las acciones pertinentes para asegurar el cumplimiento de la actividad de control y la meta propuesta.</t>
  </si>
  <si>
    <t>09/07/2026:
Ajustar las evidencias, ya que no son los memorandos con solicitud de oficialización, sino  las piezas y comunicaciones enviadas mediante correo masivo o jornadas de socialización de los documentos actualizados.
09/07/2026:
No se generan observaciones respecto al monitoreo al riesgo de gestión.</t>
  </si>
  <si>
    <t>09/07/2026:
Hacen falta los listados de asistencia a la socialización dada.
09/07/2026:
No se generan observaciones respecto al monitoreo al riesgo de gestión. Sin embargo, se recomienda no dejar solo como soporte el listado de asistencia de Teams sino acudir el listado de asistencia electrónico que maneja la Entidad.</t>
  </si>
  <si>
    <t>09/07/2026. No se generan observaciones o recomendaciones respecto a los avances y evidencias presentados en el monitoreo al riesgo de gestión.</t>
  </si>
  <si>
    <t xml:space="preserve">1, El(la) contador(a) de la SDIS mensualmente lidera la realización de las conciliaciones de información reportada por las dependencias de la entidad frente a los registros contables, con el propósito de identificar similitudes, inconsistencias y/o diferencias para unificar la información entre las áreas. En caso de encontrarse diferencias y con base en los soportes se realizan los ajustes en los estados financieros o en los reportes de las áreas generadoras de información contable. Dando cumplimiento a lo establecido en el PCD-GF-003 Procedimiento de gestión contable y MNL-GF-001 Manual políticas de operación contable.
Como evidencia queda el registro de las conciliaciones suscritas por las partes en un archivo de Excel. </t>
  </si>
  <si>
    <t>1. Mensualmente el Profesional del grupo de Contabilidad designado por el Subdirector Administrativo y Financiero verifica en los documentos soporte de la legalización de los gastos de caja menor estén suscritos tanto por el responsable como por el ordenador del gasto de la caja menor que estén designados. Dando cumplimiento a lo establecido en el PCD-GF-001 Procedimiento ejecución recursos de caja menor. 
Como evidencia quedan los correos electrónicos emitidos por el área de contabilidad con la validación de los documentos.</t>
  </si>
  <si>
    <t>1.Mensualmente el Profesional del grupo de Contabilidad designado por el Subdirector Administrativo y Financiero verifica en los documentos soporte de la legalización de los gastos de caja menor estén suscritos tanto por el responsable como por el ordenador del gasto de la caja menor que estén designados. Dando cumplimiento a lo establecido en el PCD-GF-001 Procedimiento ejecución recursos de caja menor. 
Como evidencia quedan los correos electrónicos emitidos por el área de contabilidad con la validación de los documentos.</t>
  </si>
  <si>
    <t>08/07/2026. No se generan observaciones o recomendaciones respecto a los avances y evidencias presentados en el monitoreo al riesgo de gestión.</t>
  </si>
  <si>
    <t>Se remiten los memorandos internos I2026009704 y I2026009709 (Dado al límite máximo de destinatarios que permite AZDIGITAL para envío, cada memorando va dirigido a 25 destinatarios), mediante los memorandos la Dirección Corporativa, comunicó las directrices a las diferentes dependencias, del proceso para la inclusión de criterios de sostenibilidad en los procesos de contratación de acuerdo al Manual de Compras Verdes. 
Es importante resaltar que se estableció como mecanismo de comunicación para la vigencia 2026, el envío de cuatro productos uno por cada trimestre: un memorando, una pieza informativa por correo masivo, el envío de un video y la divulgación bajo las mesas ambientales con referentes técnicos y de enlace.</t>
  </si>
  <si>
    <t>10/04/2026: 
Ajustar la información reportada de acuerdo con lo solicitado, así como la evidencia.
13/04/2026:
Se valida la información enviada, teniendo en cuenta que la descripción de las actividades realizadas durante el trimestre coinciden con lo planteado en la actividad de control.</t>
  </si>
  <si>
    <t>09/07/2026: 
No se generan observaciones respecto al monitoreo al riesgo de gestión.</t>
  </si>
  <si>
    <t>Esta actividad se realizará a partir del segundo trimestre de la vigencia 2026.</t>
  </si>
  <si>
    <t>10/04/2026:
Se valida la información enviada, teniendo en cuenta que la descripción de las actividades realizadas durante el trimestre coinciden con lo planteado en la actividad de control.</t>
  </si>
  <si>
    <t>08/07/2026.Se debe ajustar el reporte cuantitativo dado que, el avance del periodo debe ser : 47/30= 156% y el avance acumulado : (23+47) / (30+30) = 116% para obtener el resultado del avance acumulado se suman datos, no porcentajes. Adicionalmente, revisar el archivo cargado como evidencia dado que, no es posible abrirlo.
9/072026. No se generan observaciones o recomendaciones respecto a los avances y evidencias presentados en el monitoreo al riesgo de gestión.</t>
  </si>
  <si>
    <t>08/07/2026. Se sugiere revisar el reporte cualitativo específicamente los datos reportados de visitas para cada mes, dado que, en la matriz cargada como evidencia en abril se relacionan 125 pruebas no 96, en mayo 165 no 142 y en junio 132 no 90 para un total de 422 pruebas no 328.
9/072026. No se generan observaciones o recomendaciones respecto a los avances y evidencias presentados en el monitoreo al riesgo de gestión.</t>
  </si>
  <si>
    <t xml:space="preserve">Dentro de los 8 procesos contractuales, asociados al proceso de Gestión Logística y establecidos para primer semestre de la vigencia 2026, 1 (un) proceso fue adjudicado en el primer trimestre, que corresponde al servicio de transporte terrestre - Taxis (con fecha de adjudicación 10/03/2026).
Como evidencia, se anexa matriz de Excel con el seguimiento y control a la gestión de los 8 procesos contractuales, proyectados en el PAA, para el primer semestre de la vigencia 
</t>
  </si>
  <si>
    <t xml:space="preserve">08/07/2026. Se sugiere revisar el reporte cuantitativo toda vez que, no es claro como como se obtienen las cifras reportadas tanto para el nivel de avance del periodo como para el Nivel de avance acumulado.
9/072026. No se generan observaciones o recomendaciones respecto a los avances y evidencias presentados en el monitoreo al riesgo de gestión.
</t>
  </si>
  <si>
    <t>2. Mensualmente, El funcionario(a) o contratista delegado(a) por el Subdirector(a) Administrativo(a) y Financiero(a) realiza la validación y conciliación de la base de datos de predios activos administrados por la entidad en los que se prestan servicios misionales, con el fin de asegurar el pago de los servicios públicos y evitar suspensión en la prestación de los servicios misionales de la entidad, conforme al procedimiento Pago de servicios públicos PCD-GL-008
Como evidencia, se aportará la matriz de los predios activos administrados por la entidad en los que se prestan servicios misionales, con la conciliación del pago de los servicios públicos, de acuerdo a su periodo de facturación.</t>
  </si>
  <si>
    <t xml:space="preserve">En  el primer trimestre  de la vigencia 2026, se efectuó el pago de los servicios públicos en  un total de 434  predios que se encuentran activos y bajo la administración de la  entidad y en los que se encuentran ubicadas 595 unidades operativas.
Como evidencia,  se anexa base de datos con la relación de los predios activos administrados por la entidad con la conciliación del pago de los servicios públicos en el periodo.
</t>
  </si>
  <si>
    <t>10/04/2026: 
Se sugiere revisar y ajustar la descripción del reporte cualitativo, dado que no son claros los valores del indicador  numerador y denominador con los que se obtiene como avance en el periodo el 100% toda vez, que el reporte cualitativo describe diferentes cifras mensuales.
13/04/2026.  No se generan observaciones o recomendaciones respecto a los avances y evidencias presentados en el monitoreo al riesgo de gestión.</t>
  </si>
  <si>
    <t xml:space="preserve">
13/04/2026.  No se generan observaciones o recomendaciones respecto a los avances y evidencias presentados en el monitoreo al riesgo de gestión.</t>
  </si>
  <si>
    <t>(Número de matrices de requisitos legales aplicables actualizadas / Total de matrices de requisitos legales programadas) 100
Nota: el avance programado para cada semestre  es del 50%, equivalente a la evaluación y publicación de una matriz.</t>
  </si>
  <si>
    <t xml:space="preserve">10/04/2026. No se generan observaciones o recomendaciones respecto al avance presentado en el monitoreo al riesgo de gestión.
Se recomienda adelantar las acciones pertinentes para asegurar el cumplimiento de la actividad de control y la meta propuesta. </t>
  </si>
  <si>
    <t xml:space="preserve">9/07/2026 Se recomienda:
* Verificar el avance del periodo, ya que se cumplió con la actividad en el semestre.
* Adjuntar como evidencia el correo de solicitud remitido en marzo.
* Describir que evidencias se cargar.
* Revisar la matriz gestionada y publicada, ya que se evidencia campos vacíos (GT), nombres y procesos desactualizados, algunas pestañas con filtros, entre otros.
* Revisar ortografía.
No se generan observaciones o recomendaciones respecto al avance presentado en el monitoreo al riesgo de gestión. Sin embargo se recomienda adelantar las acciones pertinentes para asegurar el cumplimiento de la actividad de control y la meta propuesta. </t>
  </si>
  <si>
    <t xml:space="preserve">100%
</t>
  </si>
  <si>
    <t xml:space="preserve">10/04/2026 Se recomienda indicar si el riesgo se materializo y verificar ya que no se identifica evidencia.
13/04/2026. No se generan observaciones o recomendaciones respecto al avance presentado en el monitoreo al riesgo de gestión.
Se recomienda adelantar las acciones pertinentes para asegurar el cumplimiento de la actividad de control y la meta propuesta. </t>
  </si>
  <si>
    <t xml:space="preserve">9/07/2026 No se generan observaciones o recomendaciones respecto al avance presentado en el monitoreo al riesgo de gestión. Sin embargo se recomienda adelantar las acciones pertinentes para asegurar el cumplimiento de la actividad de control y la meta propuesta. </t>
  </si>
  <si>
    <t>07/07/2026:
No se generan observaciones respecto al monitoreo al riesgo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</si>
</sst>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quot;$&quot;#,##0_);[Red]\(&quot;$&quot;#,##0\)"/>
    <numFmt numFmtId="165" formatCode="_(* #,##0.00_);_(* \(#,##0.00\);_(* &quot;-&quot;??_);_(@_)"/>
    <numFmt numFmtId="166" formatCode="_-&quot;$&quot;\ * #,##0.00_-;\-&quot;$&quot;\ * #,##0.00_-;_-&quot;$&quot;\ * &quot;-&quot;??_-;_-@_-"/>
    <numFmt numFmtId="167" formatCode="0.0%"/>
    <numFmt numFmtId="168" formatCode="_-&quot;$&quot;\ * #,##0_-;\-&quot;$&quot;\ * #,##0_-;_-&quot;$&quot;\ * &quot;-&quot;??_-;_-@_-"/>
    <numFmt numFmtId="169" formatCode="_-* #,##0_-;\-* #,##0_-;_-* &quot;-&quot;??_-;_-@_-"/>
    <numFmt numFmtId="170" formatCode="#,##0.0"/>
    <numFmt numFmtId="171" formatCode="_(* #,##0_);_(* \(#,##0\);_(* &quot;-&quot;??_);_(@_)"/>
    <numFmt numFmtId="172" formatCode=";;"/>
    <numFmt numFmtId="173" formatCode="&quot;$&quot;#,##0"/>
  </numFmts>
  <fonts count="59">
    <font>
      <sz val="11"/>
      <color theme="1"/>
      <name val="Calibri"/>
      <family val="2"/>
      <scheme val="minor"/>
    </font>
    <font>
      <sz val="11"/>
      <color theme="1"/>
      <name val="Calibri"/>
      <family val="2"/>
      <scheme val="minor"/>
    </font>
    <font>
      <sz val="12"/>
      <color theme="1"/>
      <name val="Calibri"/>
      <family val="2"/>
      <scheme val="minor"/>
    </font>
    <font>
      <sz val="10"/>
      <name val="Arial"/>
      <family val="2"/>
    </font>
    <font>
      <sz val="11"/>
      <color theme="1"/>
      <name val="Arial"/>
      <family val="2"/>
    </font>
    <font>
      <sz val="9"/>
      <color theme="1"/>
      <name val="Arial"/>
      <family val="2"/>
    </font>
    <font>
      <b/>
      <sz val="9"/>
      <color theme="1"/>
      <name val="Arial"/>
      <family val="2"/>
    </font>
    <font>
      <b/>
      <sz val="9"/>
      <name val="Arial"/>
      <family val="2"/>
    </font>
    <font>
      <sz val="9"/>
      <name val="Arial"/>
      <family val="2"/>
    </font>
    <font>
      <sz val="11"/>
      <color rgb="FF9C5700"/>
      <name val="Calibri"/>
      <family val="2"/>
      <scheme val="minor"/>
    </font>
    <font>
      <u/>
      <sz val="11"/>
      <color theme="10"/>
      <name val="Calibri"/>
      <family val="2"/>
      <scheme val="minor"/>
    </font>
    <font>
      <b/>
      <sz val="9"/>
      <color indexed="81"/>
      <name val="Tahoma"/>
      <family val="2"/>
    </font>
    <font>
      <sz val="9"/>
      <color indexed="81"/>
      <name val="Tahoma"/>
      <family val="2"/>
    </font>
    <font>
      <sz val="9"/>
      <color rgb="FF000000"/>
      <name val="Arial"/>
      <family val="2"/>
    </font>
    <font>
      <sz val="10"/>
      <color rgb="FF000000"/>
      <name val="Arial"/>
      <family val="2"/>
    </font>
    <font>
      <sz val="9"/>
      <color rgb="FFFF0000"/>
      <name val="Arial"/>
      <family val="2"/>
    </font>
    <font>
      <sz val="10"/>
      <color theme="1"/>
      <name val="Arial"/>
      <family val="2"/>
    </font>
    <font>
      <sz val="9"/>
      <color rgb="FF4472C4"/>
      <name val="Arial"/>
      <family val="2"/>
    </font>
    <font>
      <b/>
      <sz val="11"/>
      <color theme="1"/>
      <name val="Calibri"/>
      <family val="2"/>
      <scheme val="minor"/>
    </font>
    <font>
      <sz val="10"/>
      <color rgb="FF4472C4"/>
      <name val="Arial"/>
      <family val="2"/>
    </font>
    <font>
      <sz val="10"/>
      <color theme="4"/>
      <name val="Arial"/>
      <family val="2"/>
    </font>
    <font>
      <i/>
      <sz val="10"/>
      <color theme="1"/>
      <name val="Arial"/>
      <family val="2"/>
    </font>
    <font>
      <i/>
      <sz val="10"/>
      <color theme="4"/>
      <name val="Arial"/>
      <family val="2"/>
    </font>
    <font>
      <b/>
      <sz val="10"/>
      <name val="Arial"/>
      <family val="2"/>
    </font>
    <font>
      <sz val="10"/>
      <color theme="0" tint="-0.499984740745262"/>
      <name val="Arial"/>
      <family val="2"/>
    </font>
    <font>
      <strike/>
      <sz val="10"/>
      <name val="Arial"/>
      <family val="2"/>
    </font>
    <font>
      <b/>
      <sz val="10"/>
      <color theme="1"/>
      <name val="Arial"/>
      <family val="2"/>
    </font>
    <font>
      <b/>
      <sz val="12"/>
      <color rgb="FF3CB1EC"/>
      <name val="Arial"/>
      <family val="2"/>
    </font>
    <font>
      <sz val="12"/>
      <color theme="1"/>
      <name val="Arial"/>
      <family val="2"/>
    </font>
    <font>
      <sz val="12"/>
      <name val="Arial"/>
      <family val="2"/>
    </font>
    <font>
      <sz val="12"/>
      <color theme="0"/>
      <name val="Arial"/>
      <family val="2"/>
    </font>
    <font>
      <sz val="10"/>
      <color theme="0"/>
      <name val="Arial"/>
      <family val="2"/>
    </font>
    <font>
      <sz val="9"/>
      <color theme="0"/>
      <name val="Arial"/>
      <family val="2"/>
    </font>
    <font>
      <b/>
      <sz val="9"/>
      <color theme="0"/>
      <name val="Arial"/>
      <family val="2"/>
    </font>
    <font>
      <sz val="11"/>
      <name val="Calibri"/>
      <family val="2"/>
      <scheme val="minor"/>
    </font>
    <font>
      <sz val="11"/>
      <color rgb="FF000000"/>
      <name val="Calibri"/>
      <family val="2"/>
    </font>
    <font>
      <sz val="11"/>
      <name val="Calibri"/>
      <family val="2"/>
    </font>
    <font>
      <sz val="11"/>
      <color rgb="FF000000"/>
      <name val="Calibri"/>
      <family val="2"/>
      <scheme val="minor"/>
    </font>
    <font>
      <sz val="11"/>
      <color theme="1"/>
      <name val="Calibri"/>
      <family val="2"/>
    </font>
    <font>
      <strike/>
      <sz val="10"/>
      <color theme="1"/>
      <name val="Arial"/>
      <family val="2"/>
    </font>
    <font>
      <sz val="11"/>
      <color theme="1"/>
      <name val="Aptos Narrow"/>
      <charset val="1"/>
    </font>
    <font>
      <sz val="8"/>
      <name val="Calibri"/>
      <family val="2"/>
      <scheme val="minor"/>
    </font>
    <font>
      <b/>
      <sz val="10"/>
      <name val="Arial"/>
    </font>
    <font>
      <sz val="10"/>
      <color theme="1"/>
      <name val="Arial"/>
    </font>
    <font>
      <sz val="11"/>
      <color rgb="FF000000"/>
      <name val="Calibri"/>
    </font>
    <font>
      <u/>
      <sz val="9"/>
      <color rgb="FF000000"/>
      <name val="Arial"/>
      <family val="2"/>
    </font>
    <font>
      <strike/>
      <sz val="9"/>
      <color theme="1"/>
      <name val="Arial"/>
      <family val="2"/>
    </font>
    <font>
      <i/>
      <sz val="9"/>
      <name val="Arial"/>
      <family val="2"/>
    </font>
    <font>
      <b/>
      <sz val="9"/>
      <color rgb="FF000000"/>
      <name val="Century Gothic"/>
      <family val="2"/>
    </font>
    <font>
      <sz val="9"/>
      <color rgb="FF000000"/>
      <name val="Century Gothic"/>
      <family val="2"/>
    </font>
    <font>
      <b/>
      <sz val="11"/>
      <color theme="1"/>
      <name val="Century Gothic"/>
      <family val="2"/>
    </font>
    <font>
      <sz val="11"/>
      <color theme="1"/>
      <name val="Arial"/>
      <family val="2"/>
      <charset val="1"/>
    </font>
    <font>
      <sz val="10"/>
      <color rgb="FF000000"/>
      <name val="Arial"/>
      <charset val="1"/>
    </font>
    <font>
      <sz val="11"/>
      <color rgb="FF242424"/>
      <name val="Aptos Narrow"/>
      <charset val="1"/>
    </font>
    <font>
      <sz val="11"/>
      <color rgb="FF242424"/>
      <name val="Calibri"/>
      <family val="2"/>
    </font>
    <font>
      <u/>
      <sz val="9"/>
      <color theme="1"/>
      <name val="Arial"/>
      <family val="2"/>
    </font>
    <font>
      <sz val="10"/>
      <color rgb="FF000000"/>
      <name val="Arial"/>
    </font>
    <font>
      <b/>
      <sz val="10"/>
      <color rgb="FF000000"/>
      <name val="Arial"/>
    </font>
    <font>
      <sz val="10"/>
      <name val="Arial"/>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EB9C"/>
      </patternFill>
    </fill>
    <fill>
      <patternFill patternType="solid">
        <fgColor theme="0"/>
        <bgColor rgb="FFFFFFFF"/>
      </patternFill>
    </fill>
    <fill>
      <patternFill patternType="solid">
        <fgColor theme="0" tint="-0.14999847407452621"/>
        <bgColor indexed="64"/>
      </patternFill>
    </fill>
    <fill>
      <patternFill patternType="solid">
        <fgColor theme="0" tint="-0.34998626667073579"/>
        <bgColor indexed="64"/>
      </patternFill>
    </fill>
    <fill>
      <patternFill patternType="solid">
        <fgColor theme="2"/>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rgb="FFC00000"/>
        <bgColor rgb="FF000000"/>
      </patternFill>
    </fill>
    <fill>
      <patternFill patternType="solid">
        <fgColor theme="7"/>
        <bgColor rgb="FF000000"/>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5" tint="0.39997558519241921"/>
        <bgColor indexed="64"/>
      </patternFill>
    </fill>
    <fill>
      <patternFill patternType="solid">
        <fgColor theme="6" tint="0.79998168889431442"/>
        <bgColor theme="6" tint="0.79998168889431442"/>
      </patternFill>
    </fill>
    <fill>
      <patternFill patternType="solid">
        <fgColor rgb="FFFFFF00"/>
        <bgColor rgb="FF000000"/>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59999389629810485"/>
        <bgColor rgb="FFFFFFFF"/>
      </patternFill>
    </fill>
    <fill>
      <patternFill patternType="solid">
        <fgColor theme="9" tint="0.59999389629810485"/>
        <bgColor rgb="FFFFEB9C"/>
      </patternFill>
    </fill>
    <fill>
      <patternFill patternType="solid">
        <fgColor indexed="9"/>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FF"/>
        <bgColor indexed="64"/>
      </patternFill>
    </fill>
    <fill>
      <patternFill patternType="solid">
        <fgColor theme="9" tint="-0.249977111117893"/>
        <bgColor indexed="64"/>
      </patternFill>
    </fill>
    <fill>
      <patternFill patternType="solid">
        <fgColor rgb="FFD9D9D9"/>
        <bgColor rgb="FF000000"/>
      </patternFill>
    </fill>
    <fill>
      <patternFill patternType="solid">
        <fgColor rgb="FFF5F5F5"/>
        <bgColor indexed="64"/>
      </patternFill>
    </fill>
    <fill>
      <patternFill patternType="solid">
        <fgColor rgb="FFC6E0B4"/>
        <bgColor rgb="FF000000"/>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hair">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dotted">
        <color rgb="FF000000"/>
      </left>
      <right style="dotted">
        <color rgb="FF000000"/>
      </right>
      <top style="dotted">
        <color rgb="FF000000"/>
      </top>
      <bottom style="dotted">
        <color rgb="FF000000"/>
      </bottom>
      <diagonal/>
    </border>
    <border>
      <left style="hair">
        <color rgb="FF000000"/>
      </left>
      <right style="hair">
        <color rgb="FF000000"/>
      </right>
      <top style="hair">
        <color rgb="FF000000"/>
      </top>
      <bottom style="hair">
        <color rgb="FF000000"/>
      </bottom>
      <diagonal/>
    </border>
    <border>
      <left style="dotted">
        <color rgb="FF000000"/>
      </left>
      <right style="dotted">
        <color rgb="FF000000"/>
      </right>
      <top style="dotted">
        <color rgb="FF000000"/>
      </top>
      <bottom/>
      <diagonal/>
    </border>
    <border>
      <left style="thin">
        <color theme="6"/>
      </left>
      <right style="thin">
        <color indexed="64"/>
      </right>
      <top style="thin">
        <color indexed="64"/>
      </top>
      <bottom style="thin">
        <color indexed="64"/>
      </bottom>
      <diagonal/>
    </border>
    <border>
      <left style="thin">
        <color theme="6"/>
      </left>
      <right style="thin">
        <color indexed="64"/>
      </right>
      <top style="thin">
        <color theme="6"/>
      </top>
      <bottom style="thin">
        <color indexed="64"/>
      </bottom>
      <diagonal/>
    </border>
    <border>
      <left style="thin">
        <color theme="6"/>
      </left>
      <right style="thin">
        <color indexed="64"/>
      </right>
      <top style="thin">
        <color indexed="64"/>
      </top>
      <bottom style="thin">
        <color theme="6"/>
      </bottom>
      <diagonal/>
    </border>
    <border>
      <left style="thin">
        <color indexed="64"/>
      </left>
      <right style="thin">
        <color indexed="64"/>
      </right>
      <top style="thin">
        <color indexed="64"/>
      </top>
      <bottom style="thin">
        <color theme="6"/>
      </bottom>
      <diagonal/>
    </border>
    <border>
      <left style="thin">
        <color indexed="64"/>
      </left>
      <right style="thin">
        <color indexed="64"/>
      </right>
      <top style="thin">
        <color theme="6"/>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top/>
      <bottom/>
      <diagonal/>
    </border>
    <border>
      <left style="thin">
        <color rgb="FF000000"/>
      </left>
      <right style="thin">
        <color rgb="FF000000"/>
      </right>
      <top/>
      <bottom/>
      <diagonal/>
    </border>
    <border>
      <left/>
      <right/>
      <top style="hair">
        <color indexed="64"/>
      </top>
      <bottom/>
      <diagonal/>
    </border>
    <border>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s>
  <cellStyleXfs count="20">
    <xf numFmtId="0" fontId="0" fillId="0" borderId="0"/>
    <xf numFmtId="41" fontId="2" fillId="0" borderId="0" applyFont="0" applyFill="0" applyBorder="0" applyAlignment="0" applyProtection="0"/>
    <xf numFmtId="0" fontId="3" fillId="0" borderId="0"/>
    <xf numFmtId="0" fontId="1" fillId="0" borderId="0"/>
    <xf numFmtId="0" fontId="9" fillId="4" borderId="0" applyNumberFormat="0" applyBorder="0" applyAlignment="0" applyProtection="0"/>
    <xf numFmtId="0" fontId="10" fillId="0" borderId="0" applyNumberFormat="0" applyFill="0" applyBorder="0" applyAlignment="0" applyProtection="0"/>
    <xf numFmtId="0" fontId="3" fillId="0" borderId="0"/>
    <xf numFmtId="166"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3"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8" fillId="0" borderId="0"/>
    <xf numFmtId="9" fontId="3" fillId="0" borderId="0" applyFont="0" applyFill="0" applyBorder="0" applyAlignment="0" applyProtection="0"/>
    <xf numFmtId="43" fontId="3" fillId="0" borderId="0" applyFont="0" applyFill="0" applyBorder="0" applyAlignment="0" applyProtection="0"/>
  </cellStyleXfs>
  <cellXfs count="899">
    <xf numFmtId="0" fontId="0" fillId="0" borderId="0" xfId="0"/>
    <xf numFmtId="0" fontId="4" fillId="0" borderId="0" xfId="0" applyFont="1" applyAlignment="1">
      <alignment horizontal="center" vertical="center" wrapText="1"/>
    </xf>
    <xf numFmtId="0" fontId="6" fillId="2" borderId="14" xfId="0" applyFont="1" applyFill="1" applyBorder="1" applyAlignment="1">
      <alignment horizontal="left"/>
    </xf>
    <xf numFmtId="0" fontId="7" fillId="2" borderId="14" xfId="0" applyFont="1" applyFill="1" applyBorder="1" applyAlignment="1">
      <alignment horizontal="left" vertical="top"/>
    </xf>
    <xf numFmtId="1" fontId="7" fillId="2" borderId="14" xfId="0" applyNumberFormat="1" applyFont="1" applyFill="1" applyBorder="1" applyAlignment="1">
      <alignment horizontal="left" vertical="top"/>
    </xf>
    <xf numFmtId="14" fontId="7" fillId="2" borderId="14" xfId="0" applyNumberFormat="1" applyFont="1" applyFill="1" applyBorder="1" applyAlignment="1">
      <alignment horizontal="left" vertical="top"/>
    </xf>
    <xf numFmtId="9" fontId="7" fillId="2" borderId="14" xfId="0" applyNumberFormat="1" applyFont="1" applyFill="1" applyBorder="1" applyAlignment="1">
      <alignment horizontal="left" vertical="top"/>
    </xf>
    <xf numFmtId="0" fontId="8" fillId="0" borderId="14" xfId="0" applyFont="1" applyBorder="1" applyAlignment="1">
      <alignment horizontal="left"/>
    </xf>
    <xf numFmtId="0" fontId="8" fillId="5" borderId="14" xfId="0" applyFont="1" applyFill="1" applyBorder="1" applyAlignment="1">
      <alignment horizontal="left" vertical="center"/>
    </xf>
    <xf numFmtId="0" fontId="5" fillId="0" borderId="14" xfId="0" applyFont="1" applyBorder="1"/>
    <xf numFmtId="14" fontId="5" fillId="0" borderId="14" xfId="0" applyNumberFormat="1" applyFont="1" applyBorder="1"/>
    <xf numFmtId="0" fontId="6" fillId="0" borderId="14" xfId="0" applyFont="1" applyBorder="1"/>
    <xf numFmtId="0" fontId="0" fillId="0" borderId="1" xfId="0" applyBorder="1"/>
    <xf numFmtId="0" fontId="8" fillId="5" borderId="14" xfId="4" applyFont="1" applyFill="1" applyBorder="1" applyAlignment="1">
      <alignment horizontal="left" vertical="center"/>
    </xf>
    <xf numFmtId="0" fontId="13" fillId="0" borderId="15" xfId="0" applyFont="1" applyBorder="1" applyAlignment="1">
      <alignment horizontal="left" vertical="center" wrapText="1" indent="1"/>
    </xf>
    <xf numFmtId="0" fontId="14" fillId="10" borderId="15" xfId="0" applyFont="1" applyFill="1" applyBorder="1" applyAlignment="1">
      <alignment horizontal="left" vertical="center" wrapText="1" indent="1"/>
    </xf>
    <xf numFmtId="0" fontId="13" fillId="10" borderId="15" xfId="0" applyFont="1" applyFill="1" applyBorder="1" applyAlignment="1">
      <alignment horizontal="left" vertical="center" wrapText="1" indent="1"/>
    </xf>
    <xf numFmtId="0" fontId="16" fillId="10" borderId="15" xfId="0" applyFont="1" applyFill="1" applyBorder="1" applyAlignment="1">
      <alignment horizontal="left" vertical="center" wrapText="1" indent="1"/>
    </xf>
    <xf numFmtId="0" fontId="5" fillId="0" borderId="14" xfId="0" applyFont="1" applyBorder="1" applyAlignment="1">
      <alignment wrapText="1"/>
    </xf>
    <xf numFmtId="0" fontId="13" fillId="0" borderId="17" xfId="0" applyFont="1" applyBorder="1" applyAlignment="1">
      <alignment horizontal="left" vertical="center" wrapText="1" indent="1"/>
    </xf>
    <xf numFmtId="0" fontId="8"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8" fillId="10" borderId="16" xfId="0" applyFont="1" applyFill="1" applyBorder="1" applyAlignment="1">
      <alignment horizontal="center" vertical="center" wrapText="1"/>
    </xf>
    <xf numFmtId="0" fontId="8" fillId="9" borderId="16" xfId="0" applyFont="1" applyFill="1" applyBorder="1" applyAlignment="1">
      <alignment horizontal="center" vertical="center" wrapText="1"/>
    </xf>
    <xf numFmtId="14" fontId="5" fillId="0" borderId="16" xfId="0" applyNumberFormat="1" applyFont="1" applyBorder="1" applyAlignment="1">
      <alignment horizontal="center" vertical="center" wrapText="1"/>
    </xf>
    <xf numFmtId="0" fontId="0" fillId="0" borderId="0" xfId="0" pivotButton="1"/>
    <xf numFmtId="0" fontId="0" fillId="0" borderId="0" xfId="0" applyAlignment="1">
      <alignment horizontal="left"/>
    </xf>
    <xf numFmtId="0" fontId="13" fillId="9" borderId="15" xfId="0" applyFont="1" applyFill="1" applyBorder="1" applyAlignment="1">
      <alignment horizontal="left" vertical="center" wrapText="1" indent="1"/>
    </xf>
    <xf numFmtId="0" fontId="13" fillId="15" borderId="15" xfId="0" applyFont="1" applyFill="1" applyBorder="1" applyAlignment="1">
      <alignment horizontal="left" vertical="center" wrapText="1" indent="1"/>
    </xf>
    <xf numFmtId="0" fontId="5" fillId="14" borderId="14" xfId="0" applyFont="1" applyFill="1" applyBorder="1"/>
    <xf numFmtId="0" fontId="5" fillId="14" borderId="14" xfId="0" applyFont="1" applyFill="1" applyBorder="1" applyAlignment="1">
      <alignment wrapText="1"/>
    </xf>
    <xf numFmtId="0" fontId="5" fillId="16" borderId="14" xfId="0" applyFont="1" applyFill="1" applyBorder="1"/>
    <xf numFmtId="0" fontId="0" fillId="0" borderId="0" xfId="0" applyAlignment="1">
      <alignment horizontal="left" indent="1"/>
    </xf>
    <xf numFmtId="0" fontId="3" fillId="9" borderId="1" xfId="0" applyFont="1" applyFill="1" applyBorder="1" applyAlignment="1">
      <alignment vertical="center" wrapText="1"/>
    </xf>
    <xf numFmtId="0" fontId="3" fillId="9" borderId="18" xfId="0" applyFont="1" applyFill="1" applyBorder="1" applyAlignment="1">
      <alignment vertical="center" wrapText="1"/>
    </xf>
    <xf numFmtId="0" fontId="3" fillId="9" borderId="19" xfId="0" applyFont="1" applyFill="1" applyBorder="1" applyAlignment="1">
      <alignment vertical="center" wrapText="1"/>
    </xf>
    <xf numFmtId="0" fontId="3" fillId="0" borderId="19" xfId="0" applyFont="1" applyBorder="1" applyAlignment="1">
      <alignment vertical="center" wrapText="1"/>
    </xf>
    <xf numFmtId="0" fontId="3" fillId="2" borderId="19" xfId="0" applyFont="1" applyFill="1" applyBorder="1" applyAlignment="1">
      <alignment vertical="center" wrapText="1"/>
    </xf>
    <xf numFmtId="0" fontId="16" fillId="9" borderId="19" xfId="0" applyFont="1" applyFill="1" applyBorder="1" applyAlignment="1">
      <alignment vertical="center" wrapText="1"/>
    </xf>
    <xf numFmtId="0" fontId="13" fillId="11" borderId="15" xfId="0" applyFont="1" applyFill="1" applyBorder="1" applyAlignment="1">
      <alignment horizontal="left" vertical="center" wrapText="1" indent="1"/>
    </xf>
    <xf numFmtId="0" fontId="3" fillId="20" borderId="1" xfId="0" applyFont="1" applyFill="1" applyBorder="1" applyAlignment="1">
      <alignment vertical="center" wrapText="1"/>
    </xf>
    <xf numFmtId="0" fontId="17" fillId="20" borderId="15" xfId="0" applyFont="1" applyFill="1" applyBorder="1" applyAlignment="1">
      <alignment horizontal="left" vertical="center" wrapText="1" indent="1"/>
    </xf>
    <xf numFmtId="0" fontId="13" fillId="20" borderId="15" xfId="0" applyFont="1" applyFill="1" applyBorder="1" applyAlignment="1">
      <alignment horizontal="left" vertical="center" wrapText="1" indent="1"/>
    </xf>
    <xf numFmtId="0" fontId="13" fillId="10" borderId="17" xfId="0" applyFont="1" applyFill="1" applyBorder="1" applyAlignment="1">
      <alignment horizontal="left" vertical="center" wrapText="1" indent="1"/>
    </xf>
    <xf numFmtId="0" fontId="5" fillId="0" borderId="15" xfId="0" applyFont="1" applyBorder="1" applyAlignment="1">
      <alignment horizontal="center" vertical="center" wrapText="1"/>
    </xf>
    <xf numFmtId="0" fontId="5" fillId="11" borderId="15" xfId="0" applyFont="1" applyFill="1" applyBorder="1" applyAlignment="1">
      <alignment horizontal="center" vertical="center" wrapText="1"/>
    </xf>
    <xf numFmtId="0" fontId="16" fillId="0" borderId="0" xfId="0" applyFont="1" applyAlignment="1">
      <alignment horizontal="center" vertical="center" wrapText="1"/>
    </xf>
    <xf numFmtId="0" fontId="16" fillId="3" borderId="1" xfId="0" applyFont="1" applyFill="1" applyBorder="1" applyAlignment="1">
      <alignment horizontal="center" vertical="center" wrapText="1"/>
    </xf>
    <xf numFmtId="0" fontId="3" fillId="2" borderId="0" xfId="3" applyFont="1" applyFill="1" applyAlignment="1">
      <alignment horizontal="center" vertical="center" wrapText="1"/>
    </xf>
    <xf numFmtId="14" fontId="16" fillId="0" borderId="0" xfId="0" applyNumberFormat="1" applyFont="1" applyAlignment="1">
      <alignment horizontal="center" vertical="center" wrapText="1"/>
    </xf>
    <xf numFmtId="0" fontId="3" fillId="2" borderId="3" xfId="0" applyFont="1" applyFill="1" applyBorder="1" applyAlignment="1">
      <alignment horizontal="center" vertical="center" wrapText="1"/>
    </xf>
    <xf numFmtId="1" fontId="16" fillId="0" borderId="0" xfId="0" applyNumberFormat="1" applyFont="1" applyAlignment="1">
      <alignment horizontal="center" vertical="center" wrapText="1"/>
    </xf>
    <xf numFmtId="9" fontId="16" fillId="0" borderId="0" xfId="9" applyFont="1" applyAlignment="1">
      <alignment horizontal="center" vertical="center" wrapText="1"/>
    </xf>
    <xf numFmtId="0" fontId="21" fillId="0" borderId="0" xfId="0" applyFont="1" applyAlignment="1">
      <alignment horizontal="center" vertical="center" wrapText="1"/>
    </xf>
    <xf numFmtId="0" fontId="21" fillId="8" borderId="0" xfId="0" applyFont="1" applyFill="1" applyAlignment="1">
      <alignment horizontal="center" vertical="center" wrapText="1"/>
    </xf>
    <xf numFmtId="0" fontId="16" fillId="2" borderId="0" xfId="0" applyFont="1" applyFill="1" applyAlignment="1">
      <alignment horizontal="center" vertical="center" wrapText="1"/>
    </xf>
    <xf numFmtId="0" fontId="16" fillId="0" borderId="23" xfId="0" applyFont="1" applyBorder="1" applyAlignment="1">
      <alignment horizontal="center" vertical="center" wrapText="1"/>
    </xf>
    <xf numFmtId="0" fontId="8" fillId="22" borderId="14" xfId="0" applyFont="1" applyFill="1" applyBorder="1" applyAlignment="1">
      <alignment horizontal="left" vertical="center"/>
    </xf>
    <xf numFmtId="0" fontId="5" fillId="21" borderId="14" xfId="0" applyFont="1" applyFill="1" applyBorder="1" applyAlignment="1">
      <alignment vertical="center"/>
    </xf>
    <xf numFmtId="0" fontId="8" fillId="23" borderId="14" xfId="4" applyFont="1" applyFill="1" applyBorder="1" applyAlignment="1">
      <alignment horizontal="left" vertical="center"/>
    </xf>
    <xf numFmtId="0" fontId="0" fillId="2" borderId="0" xfId="0" applyFill="1"/>
    <xf numFmtId="0" fontId="3" fillId="24" borderId="25" xfId="6" applyFill="1" applyBorder="1" applyAlignment="1" applyProtection="1">
      <alignment horizontal="justify" vertical="center" wrapText="1"/>
      <protection locked="0"/>
    </xf>
    <xf numFmtId="0" fontId="3" fillId="24" borderId="1" xfId="6" applyFill="1" applyBorder="1" applyAlignment="1" applyProtection="1">
      <alignment horizontal="justify" vertical="center" wrapText="1"/>
      <protection locked="0"/>
    </xf>
    <xf numFmtId="0" fontId="3" fillId="10" borderId="1" xfId="6" applyFill="1" applyBorder="1" applyAlignment="1">
      <alignment horizontal="justify" vertical="center" wrapText="1"/>
    </xf>
    <xf numFmtId="0" fontId="3" fillId="10" borderId="1" xfId="6" applyFill="1" applyBorder="1" applyAlignment="1">
      <alignment horizontal="center" vertical="center" wrapText="1"/>
    </xf>
    <xf numFmtId="0" fontId="3" fillId="10" borderId="1" xfId="6" applyFill="1" applyBorder="1" applyAlignment="1">
      <alignment horizontal="center" vertical="center"/>
    </xf>
    <xf numFmtId="0" fontId="3" fillId="24" borderId="1" xfId="6" applyFill="1" applyBorder="1" applyAlignment="1" applyProtection="1">
      <alignment horizontal="center" vertical="center" wrapText="1"/>
      <protection locked="0"/>
    </xf>
    <xf numFmtId="9" fontId="3" fillId="24" borderId="1" xfId="6" applyNumberFormat="1" applyFill="1" applyBorder="1" applyAlignment="1" applyProtection="1">
      <alignment horizontal="center" vertical="center" wrapText="1"/>
      <protection locked="0"/>
    </xf>
    <xf numFmtId="14" fontId="3" fillId="24" borderId="1" xfId="6" applyNumberFormat="1" applyFill="1" applyBorder="1" applyAlignment="1" applyProtection="1">
      <alignment horizontal="center" vertical="center" wrapText="1"/>
      <protection locked="0"/>
    </xf>
    <xf numFmtId="0" fontId="3" fillId="0" borderId="1" xfId="6" applyBorder="1" applyAlignment="1">
      <alignment horizontal="justify" vertical="center" wrapText="1"/>
    </xf>
    <xf numFmtId="0" fontId="3" fillId="0" borderId="1" xfId="6" applyBorder="1" applyAlignment="1" applyProtection="1">
      <alignment horizontal="center" vertical="center" wrapText="1"/>
      <protection locked="0"/>
    </xf>
    <xf numFmtId="0" fontId="3" fillId="24" borderId="0" xfId="6" applyFill="1" applyProtection="1">
      <protection locked="0"/>
    </xf>
    <xf numFmtId="9" fontId="3" fillId="24" borderId="25" xfId="6" applyNumberFormat="1" applyFill="1" applyBorder="1" applyAlignment="1" applyProtection="1">
      <alignment horizontal="center" vertical="center" wrapText="1"/>
      <protection locked="0"/>
    </xf>
    <xf numFmtId="14" fontId="3" fillId="24" borderId="25" xfId="6" applyNumberFormat="1" applyFill="1" applyBorder="1" applyAlignment="1" applyProtection="1">
      <alignment horizontal="center" vertical="center" wrapText="1"/>
      <protection locked="0"/>
    </xf>
    <xf numFmtId="0" fontId="3" fillId="24" borderId="25" xfId="6" applyFill="1" applyBorder="1" applyAlignment="1" applyProtection="1">
      <alignment vertical="center" wrapText="1"/>
      <protection locked="0"/>
    </xf>
    <xf numFmtId="0" fontId="23" fillId="24" borderId="0" xfId="6" applyFont="1" applyFill="1" applyProtection="1">
      <protection locked="0"/>
    </xf>
    <xf numFmtId="0" fontId="3" fillId="0" borderId="1" xfId="6" applyBorder="1" applyAlignment="1">
      <alignment horizontal="center" vertical="center" wrapText="1"/>
    </xf>
    <xf numFmtId="9" fontId="3" fillId="0" borderId="1" xfId="6" applyNumberFormat="1" applyBorder="1" applyAlignment="1" applyProtection="1">
      <alignment horizontal="center" vertical="center" wrapText="1"/>
      <protection locked="0"/>
    </xf>
    <xf numFmtId="0" fontId="3" fillId="0" borderId="25" xfId="6" applyBorder="1" applyAlignment="1" applyProtection="1">
      <alignment horizontal="justify" vertical="center" wrapText="1"/>
      <protection locked="0"/>
    </xf>
    <xf numFmtId="0" fontId="3" fillId="24" borderId="0" xfId="6" applyFill="1" applyAlignment="1" applyProtection="1">
      <alignment horizontal="center"/>
      <protection locked="0"/>
    </xf>
    <xf numFmtId="0" fontId="27" fillId="2" borderId="0" xfId="0" applyFont="1" applyFill="1" applyAlignment="1" applyProtection="1">
      <alignment vertical="center"/>
      <protection hidden="1"/>
    </xf>
    <xf numFmtId="0" fontId="28" fillId="2" borderId="0" xfId="0" applyFont="1" applyFill="1" applyAlignment="1" applyProtection="1">
      <alignment vertical="center"/>
      <protection hidden="1"/>
    </xf>
    <xf numFmtId="0" fontId="28" fillId="2" borderId="0" xfId="0" applyFont="1" applyFill="1" applyAlignment="1" applyProtection="1">
      <alignment horizontal="center" vertical="center"/>
      <protection hidden="1"/>
    </xf>
    <xf numFmtId="0" fontId="29" fillId="2" borderId="0" xfId="0" applyFont="1" applyFill="1"/>
    <xf numFmtId="0" fontId="28" fillId="2" borderId="23" xfId="0" applyFont="1" applyFill="1" applyBorder="1" applyAlignment="1" applyProtection="1">
      <alignment horizontal="center" vertical="center"/>
      <protection hidden="1"/>
    </xf>
    <xf numFmtId="0" fontId="28" fillId="0" borderId="0" xfId="0" applyFont="1" applyAlignment="1" applyProtection="1">
      <alignment horizontal="center" vertical="center" wrapText="1"/>
      <protection hidden="1"/>
    </xf>
    <xf numFmtId="0" fontId="30" fillId="2" borderId="0" xfId="0" applyFont="1" applyFill="1" applyAlignment="1" applyProtection="1">
      <alignment horizontal="center" vertical="center"/>
      <protection hidden="1"/>
    </xf>
    <xf numFmtId="0" fontId="31" fillId="2" borderId="0" xfId="0" applyFont="1" applyFill="1" applyAlignment="1" applyProtection="1">
      <alignment horizontal="center" vertical="center"/>
      <protection hidden="1"/>
    </xf>
    <xf numFmtId="0" fontId="16" fillId="3" borderId="1"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protection hidden="1"/>
    </xf>
    <xf numFmtId="3" fontId="5" fillId="0" borderId="1" xfId="0" applyNumberFormat="1" applyFont="1" applyBorder="1" applyAlignment="1" applyProtection="1">
      <alignment horizontal="center" vertical="center" wrapText="1"/>
      <protection hidden="1"/>
    </xf>
    <xf numFmtId="9" fontId="5" fillId="0" borderId="1" xfId="9" applyFont="1" applyFill="1" applyBorder="1" applyAlignment="1" applyProtection="1">
      <alignment horizontal="center" vertical="center" wrapText="1"/>
      <protection hidden="1"/>
    </xf>
    <xf numFmtId="1" fontId="5" fillId="2" borderId="1" xfId="0" applyNumberFormat="1"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protection hidden="1"/>
    </xf>
    <xf numFmtId="9" fontId="5" fillId="2" borderId="1" xfId="9" applyFont="1" applyFill="1" applyBorder="1" applyAlignment="1" applyProtection="1">
      <alignment horizontal="center" vertical="center" wrapText="1"/>
      <protection hidden="1"/>
    </xf>
    <xf numFmtId="9" fontId="5" fillId="2" borderId="1" xfId="0" applyNumberFormat="1" applyFont="1" applyFill="1" applyBorder="1" applyAlignment="1" applyProtection="1">
      <alignment horizontal="center" vertical="center" wrapText="1"/>
      <protection hidden="1"/>
    </xf>
    <xf numFmtId="3" fontId="5" fillId="2" borderId="1" xfId="0" applyNumberFormat="1" applyFont="1" applyFill="1" applyBorder="1" applyAlignment="1" applyProtection="1">
      <alignment horizontal="center" vertical="center" wrapText="1"/>
      <protection hidden="1"/>
    </xf>
    <xf numFmtId="1" fontId="8" fillId="2" borderId="1" xfId="0" applyNumberFormat="1" applyFont="1" applyFill="1" applyBorder="1" applyAlignment="1" applyProtection="1">
      <alignment horizontal="center" vertical="center" wrapText="1"/>
      <protection hidden="1"/>
    </xf>
    <xf numFmtId="9" fontId="8" fillId="2" borderId="1" xfId="9" applyFont="1" applyFill="1" applyBorder="1" applyAlignment="1" applyProtection="1">
      <alignment horizontal="center" vertical="center" wrapText="1"/>
      <protection hidden="1"/>
    </xf>
    <xf numFmtId="0" fontId="13" fillId="10" borderId="0" xfId="0" applyFont="1" applyFill="1" applyAlignment="1">
      <alignment horizontal="center" vertical="center"/>
    </xf>
    <xf numFmtId="0" fontId="13" fillId="10" borderId="2" xfId="0" applyFont="1" applyFill="1" applyBorder="1" applyAlignment="1">
      <alignment horizontal="center" vertical="center" wrapText="1"/>
    </xf>
    <xf numFmtId="0" fontId="5"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9" fontId="5" fillId="2" borderId="0" xfId="9" applyFont="1" applyFill="1" applyAlignment="1" applyProtection="1">
      <alignment horizontal="center" vertical="center"/>
      <protection hidden="1"/>
    </xf>
    <xf numFmtId="0" fontId="18" fillId="0" borderId="1" xfId="0" applyFont="1" applyBorder="1" applyAlignment="1">
      <alignment horizontal="center" vertical="center" wrapText="1"/>
    </xf>
    <xf numFmtId="0" fontId="18" fillId="0" borderId="1" xfId="0" applyFont="1" applyBorder="1" applyAlignment="1">
      <alignment vertical="center"/>
    </xf>
    <xf numFmtId="0" fontId="18" fillId="0" borderId="1" xfId="0" applyFont="1" applyBorder="1" applyAlignment="1">
      <alignment horizontal="center" vertical="center"/>
    </xf>
    <xf numFmtId="0" fontId="18" fillId="0" borderId="1" xfId="0" applyFont="1" applyBorder="1" applyAlignment="1">
      <alignment horizontal="left" vertical="center"/>
    </xf>
    <xf numFmtId="0" fontId="0" fillId="0" borderId="1" xfId="0" applyBorder="1" applyAlignment="1">
      <alignment horizontal="right" vertical="center"/>
    </xf>
    <xf numFmtId="170" fontId="34" fillId="0" borderId="1" xfId="0" applyNumberFormat="1" applyFont="1" applyBorder="1" applyAlignment="1">
      <alignment horizontal="right" vertical="center"/>
    </xf>
    <xf numFmtId="3" fontId="34" fillId="0" borderId="1" xfId="0" applyNumberFormat="1" applyFont="1" applyBorder="1" applyAlignment="1">
      <alignment horizontal="right" vertical="center"/>
    </xf>
    <xf numFmtId="171" fontId="35" fillId="0" borderId="1" xfId="0" applyNumberFormat="1" applyFont="1" applyBorder="1"/>
    <xf numFmtId="171" fontId="35" fillId="0" borderId="2" xfId="0" applyNumberFormat="1" applyFont="1" applyBorder="1"/>
    <xf numFmtId="171" fontId="0" fillId="0" borderId="1" xfId="0" applyNumberFormat="1" applyBorder="1" applyAlignment="1">
      <alignment horizontal="right" vertical="center"/>
    </xf>
    <xf numFmtId="0" fontId="0" fillId="0" borderId="1" xfId="0" applyBorder="1" applyAlignment="1">
      <alignment horizontal="center" vertical="center"/>
    </xf>
    <xf numFmtId="0" fontId="36" fillId="10" borderId="1" xfId="0" applyFont="1" applyFill="1" applyBorder="1"/>
    <xf numFmtId="0" fontId="36" fillId="10" borderId="1" xfId="0" applyFont="1" applyFill="1" applyBorder="1" applyAlignment="1">
      <alignment horizontal="right" vertical="center"/>
    </xf>
    <xf numFmtId="165" fontId="0" fillId="0" borderId="0" xfId="10" applyFont="1"/>
    <xf numFmtId="171" fontId="35" fillId="0" borderId="25" xfId="0" applyNumberFormat="1" applyFont="1" applyBorder="1"/>
    <xf numFmtId="171" fontId="35" fillId="0" borderId="13" xfId="0" applyNumberFormat="1" applyFont="1" applyBorder="1"/>
    <xf numFmtId="169" fontId="0" fillId="0" borderId="1" xfId="10" applyNumberFormat="1" applyFont="1" applyBorder="1" applyAlignment="1">
      <alignment horizontal="right" vertical="center"/>
    </xf>
    <xf numFmtId="171" fontId="35" fillId="0" borderId="13" xfId="0" applyNumberFormat="1" applyFont="1" applyBorder="1" applyAlignment="1">
      <alignment horizontal="right"/>
    </xf>
    <xf numFmtId="9" fontId="0" fillId="0" borderId="1" xfId="0" applyNumberFormat="1" applyBorder="1" applyAlignment="1">
      <alignment horizontal="right" vertical="center"/>
    </xf>
    <xf numFmtId="9" fontId="36" fillId="10" borderId="1" xfId="0" applyNumberFormat="1" applyFont="1" applyFill="1" applyBorder="1"/>
    <xf numFmtId="9" fontId="36" fillId="10" borderId="1" xfId="0" applyNumberFormat="1" applyFont="1" applyFill="1" applyBorder="1" applyAlignment="1">
      <alignment horizontal="right" vertical="center"/>
    </xf>
    <xf numFmtId="1" fontId="35" fillId="0" borderId="25" xfId="0" applyNumberFormat="1" applyFont="1" applyBorder="1"/>
    <xf numFmtId="1" fontId="35" fillId="0" borderId="13" xfId="0" applyNumberFormat="1" applyFont="1" applyBorder="1"/>
    <xf numFmtId="0" fontId="37" fillId="0" borderId="1" xfId="0" applyFont="1" applyBorder="1"/>
    <xf numFmtId="0" fontId="36" fillId="10" borderId="1" xfId="0" applyFont="1" applyFill="1" applyBorder="1" applyAlignment="1">
      <alignment wrapText="1"/>
    </xf>
    <xf numFmtId="0" fontId="36" fillId="10" borderId="1" xfId="0" applyFont="1" applyFill="1" applyBorder="1" applyAlignment="1">
      <alignment horizontal="right" vertical="center" wrapText="1"/>
    </xf>
    <xf numFmtId="171" fontId="0" fillId="0" borderId="1" xfId="10" applyNumberFormat="1" applyFont="1" applyBorder="1" applyAlignment="1">
      <alignment horizontal="right" vertical="center"/>
    </xf>
    <xf numFmtId="10" fontId="36" fillId="10" borderId="25" xfId="0" applyNumberFormat="1" applyFont="1" applyFill="1" applyBorder="1"/>
    <xf numFmtId="10" fontId="36" fillId="10" borderId="25" xfId="0" applyNumberFormat="1" applyFont="1" applyFill="1" applyBorder="1" applyAlignment="1">
      <alignment horizontal="right" vertical="center"/>
    </xf>
    <xf numFmtId="171" fontId="35" fillId="0" borderId="27" xfId="0" applyNumberFormat="1" applyFont="1" applyBorder="1" applyAlignment="1">
      <alignment horizontal="center" wrapText="1"/>
    </xf>
    <xf numFmtId="0" fontId="0" fillId="0" borderId="24" xfId="0" applyBorder="1" applyAlignment="1">
      <alignment horizontal="center" vertical="center"/>
    </xf>
    <xf numFmtId="0" fontId="0" fillId="0" borderId="24" xfId="0" applyBorder="1"/>
    <xf numFmtId="0" fontId="36" fillId="10" borderId="24" xfId="0" applyFont="1" applyFill="1" applyBorder="1"/>
    <xf numFmtId="0" fontId="36" fillId="10" borderId="24" xfId="0" applyFont="1" applyFill="1" applyBorder="1" applyAlignment="1">
      <alignment horizontal="right" vertical="center"/>
    </xf>
    <xf numFmtId="0" fontId="0" fillId="2" borderId="1" xfId="0" applyFill="1" applyBorder="1"/>
    <xf numFmtId="9" fontId="0" fillId="2" borderId="1" xfId="0" applyNumberFormat="1" applyFill="1" applyBorder="1" applyAlignment="1">
      <alignment horizontal="right" vertical="center"/>
    </xf>
    <xf numFmtId="0" fontId="0" fillId="2" borderId="1" xfId="0" applyFill="1" applyBorder="1" applyAlignment="1">
      <alignment horizontal="right" vertical="center"/>
    </xf>
    <xf numFmtId="171" fontId="0" fillId="2" borderId="1" xfId="0" applyNumberFormat="1" applyFill="1" applyBorder="1" applyAlignment="1">
      <alignment horizontal="right" vertical="center"/>
    </xf>
    <xf numFmtId="171" fontId="0" fillId="2" borderId="3" xfId="0" applyNumberFormat="1" applyFill="1" applyBorder="1" applyAlignment="1">
      <alignment horizontal="right" vertical="center"/>
    </xf>
    <xf numFmtId="0" fontId="0" fillId="2" borderId="27" xfId="0" applyFill="1" applyBorder="1" applyAlignment="1">
      <alignment horizontal="center" vertical="center"/>
    </xf>
    <xf numFmtId="0" fontId="0" fillId="2" borderId="27" xfId="0" applyFill="1" applyBorder="1"/>
    <xf numFmtId="10" fontId="38" fillId="2" borderId="27" xfId="0" applyNumberFormat="1" applyFont="1" applyFill="1" applyBorder="1"/>
    <xf numFmtId="10" fontId="38" fillId="2" borderId="27" xfId="0" applyNumberFormat="1" applyFont="1" applyFill="1" applyBorder="1" applyAlignment="1">
      <alignment horizontal="right" vertical="center"/>
    </xf>
    <xf numFmtId="165" fontId="0" fillId="2" borderId="0" xfId="10" applyFont="1" applyFill="1"/>
    <xf numFmtId="171" fontId="0" fillId="0" borderId="0" xfId="0" applyNumberFormat="1"/>
    <xf numFmtId="165" fontId="0" fillId="0" borderId="0" xfId="10" applyFont="1" applyBorder="1"/>
    <xf numFmtId="0" fontId="18" fillId="21" borderId="1" xfId="0" applyFont="1" applyFill="1" applyBorder="1" applyAlignment="1">
      <alignment horizontal="center" vertical="center" wrapText="1"/>
    </xf>
    <xf numFmtId="0" fontId="0" fillId="0" borderId="1" xfId="0" applyBorder="1" applyAlignment="1">
      <alignment horizontal="right"/>
    </xf>
    <xf numFmtId="0" fontId="35" fillId="0" borderId="27" xfId="0" applyFont="1" applyBorder="1"/>
    <xf numFmtId="0" fontId="35" fillId="0" borderId="27" xfId="0" applyFont="1" applyBorder="1" applyAlignment="1">
      <alignment horizontal="right"/>
    </xf>
    <xf numFmtId="0" fontId="35" fillId="0" borderId="29" xfId="0" applyFont="1" applyBorder="1"/>
    <xf numFmtId="0" fontId="35" fillId="0" borderId="29" xfId="0" applyFont="1" applyBorder="1" applyAlignment="1">
      <alignment horizontal="right"/>
    </xf>
    <xf numFmtId="9" fontId="0" fillId="0" borderId="1" xfId="0" applyNumberFormat="1" applyBorder="1"/>
    <xf numFmtId="9" fontId="35" fillId="0" borderId="29" xfId="0" applyNumberFormat="1" applyFont="1" applyBorder="1"/>
    <xf numFmtId="172" fontId="35" fillId="0" borderId="29" xfId="0" applyNumberFormat="1" applyFont="1" applyBorder="1" applyAlignment="1">
      <alignment horizontal="right"/>
    </xf>
    <xf numFmtId="9" fontId="0" fillId="0" borderId="1" xfId="0" applyNumberFormat="1" applyBorder="1" applyAlignment="1">
      <alignment horizontal="right"/>
    </xf>
    <xf numFmtId="9" fontId="35" fillId="0" borderId="29" xfId="0" applyNumberFormat="1" applyFont="1" applyBorder="1" applyAlignment="1">
      <alignment horizontal="right"/>
    </xf>
    <xf numFmtId="9" fontId="35" fillId="10" borderId="29" xfId="0" applyNumberFormat="1" applyFont="1" applyFill="1" applyBorder="1"/>
    <xf numFmtId="9" fontId="35" fillId="10" borderId="29" xfId="0" applyNumberFormat="1" applyFont="1" applyFill="1" applyBorder="1" applyAlignment="1">
      <alignment horizontal="right"/>
    </xf>
    <xf numFmtId="2" fontId="0" fillId="0" borderId="1" xfId="0" applyNumberFormat="1" applyBorder="1"/>
    <xf numFmtId="0" fontId="35" fillId="10" borderId="29" xfId="0" applyFont="1" applyFill="1" applyBorder="1"/>
    <xf numFmtId="0" fontId="35" fillId="10" borderId="29" xfId="0" applyFont="1" applyFill="1" applyBorder="1" applyAlignment="1">
      <alignment horizontal="right"/>
    </xf>
    <xf numFmtId="0" fontId="0" fillId="2" borderId="1" xfId="0" applyFill="1" applyBorder="1" applyAlignment="1">
      <alignment horizontal="center"/>
    </xf>
    <xf numFmtId="0" fontId="38" fillId="2" borderId="29" xfId="0" applyFont="1" applyFill="1" applyBorder="1"/>
    <xf numFmtId="0" fontId="38" fillId="2" borderId="29" xfId="0" applyFont="1" applyFill="1" applyBorder="1" applyAlignment="1">
      <alignment horizontal="right"/>
    </xf>
    <xf numFmtId="0" fontId="0" fillId="0" borderId="1" xfId="0" applyBorder="1" applyAlignment="1">
      <alignment horizontal="center"/>
    </xf>
    <xf numFmtId="0" fontId="0" fillId="0" borderId="1" xfId="0" applyBorder="1" applyAlignment="1">
      <alignment horizontal="left"/>
    </xf>
    <xf numFmtId="0" fontId="0" fillId="0" borderId="3" xfId="0" applyBorder="1" applyAlignment="1">
      <alignment horizontal="right"/>
    </xf>
    <xf numFmtId="0" fontId="0" fillId="0" borderId="0" xfId="0" applyAlignment="1">
      <alignment horizontal="center"/>
    </xf>
    <xf numFmtId="9" fontId="0" fillId="0" borderId="3" xfId="0" applyNumberFormat="1" applyBorder="1" applyAlignment="1">
      <alignment horizontal="right"/>
    </xf>
    <xf numFmtId="2" fontId="0" fillId="0" borderId="1" xfId="0" applyNumberFormat="1" applyBorder="1" applyAlignment="1">
      <alignment horizontal="right"/>
    </xf>
    <xf numFmtId="9" fontId="0" fillId="0" borderId="1" xfId="9" applyFont="1" applyBorder="1"/>
    <xf numFmtId="10" fontId="35" fillId="10" borderId="29" xfId="0" applyNumberFormat="1" applyFont="1" applyFill="1" applyBorder="1"/>
    <xf numFmtId="10" fontId="35" fillId="10" borderId="29" xfId="0" applyNumberFormat="1" applyFont="1" applyFill="1" applyBorder="1" applyAlignment="1">
      <alignment horizontal="right"/>
    </xf>
    <xf numFmtId="0" fontId="35" fillId="10" borderId="40" xfId="0" applyFont="1" applyFill="1" applyBorder="1"/>
    <xf numFmtId="0" fontId="35" fillId="10" borderId="40" xfId="0" applyFont="1" applyFill="1" applyBorder="1" applyAlignment="1">
      <alignment horizontal="right"/>
    </xf>
    <xf numFmtId="3" fontId="35" fillId="10" borderId="27" xfId="0" applyNumberFormat="1" applyFont="1" applyFill="1" applyBorder="1"/>
    <xf numFmtId="3" fontId="35" fillId="10" borderId="27" xfId="0" applyNumberFormat="1" applyFont="1" applyFill="1" applyBorder="1" applyAlignment="1">
      <alignment horizontal="right"/>
    </xf>
    <xf numFmtId="3" fontId="35" fillId="10" borderId="29" xfId="0" applyNumberFormat="1" applyFont="1" applyFill="1" applyBorder="1"/>
    <xf numFmtId="3" fontId="35" fillId="10" borderId="29" xfId="0" applyNumberFormat="1" applyFont="1" applyFill="1" applyBorder="1" applyAlignment="1">
      <alignment horizontal="right"/>
    </xf>
    <xf numFmtId="171" fontId="18" fillId="0" borderId="1" xfId="10" applyNumberFormat="1" applyFont="1" applyBorder="1" applyAlignment="1">
      <alignment horizontal="center" vertical="center" wrapText="1"/>
    </xf>
    <xf numFmtId="0" fontId="14" fillId="9" borderId="18" xfId="0" applyFont="1" applyFill="1" applyBorder="1" applyAlignment="1">
      <alignment vertical="center" wrapText="1"/>
    </xf>
    <xf numFmtId="0" fontId="8" fillId="10" borderId="15" xfId="0" applyFont="1" applyFill="1" applyBorder="1" applyAlignment="1">
      <alignment horizontal="left" vertical="center" wrapText="1" indent="1"/>
    </xf>
    <xf numFmtId="0" fontId="8" fillId="18" borderId="15" xfId="0" applyFont="1" applyFill="1" applyBorder="1" applyAlignment="1">
      <alignment horizontal="left" vertical="center" wrapText="1" indent="1"/>
    </xf>
    <xf numFmtId="0" fontId="14" fillId="9" borderId="19" xfId="0" applyFont="1" applyFill="1" applyBorder="1" applyAlignment="1">
      <alignment vertical="center" wrapText="1"/>
    </xf>
    <xf numFmtId="0" fontId="8" fillId="11" borderId="15" xfId="0" applyFont="1" applyFill="1" applyBorder="1" applyAlignment="1">
      <alignment horizontal="left" vertical="center" wrapText="1" indent="1"/>
    </xf>
    <xf numFmtId="0" fontId="14" fillId="19" borderId="19" xfId="0" applyFont="1" applyFill="1" applyBorder="1" applyAlignment="1">
      <alignment vertical="center" wrapText="1"/>
    </xf>
    <xf numFmtId="0" fontId="14" fillId="2" borderId="19" xfId="0" applyFont="1" applyFill="1" applyBorder="1" applyAlignment="1">
      <alignment vertical="center" wrapText="1"/>
    </xf>
    <xf numFmtId="0" fontId="16" fillId="9" borderId="1" xfId="0" applyFont="1" applyFill="1" applyBorder="1" applyAlignment="1">
      <alignment vertical="center" wrapText="1"/>
    </xf>
    <xf numFmtId="0" fontId="16" fillId="9" borderId="20" xfId="0" applyFont="1" applyFill="1" applyBorder="1" applyAlignment="1">
      <alignment vertical="center" wrapText="1"/>
    </xf>
    <xf numFmtId="0" fontId="16" fillId="9" borderId="21" xfId="0" applyFont="1" applyFill="1" applyBorder="1" applyAlignment="1">
      <alignment vertical="center" wrapText="1"/>
    </xf>
    <xf numFmtId="0" fontId="14" fillId="2" borderId="20" xfId="0" applyFont="1" applyFill="1" applyBorder="1" applyAlignment="1">
      <alignment vertical="center" wrapText="1"/>
    </xf>
    <xf numFmtId="0" fontId="8" fillId="20" borderId="15" xfId="0" applyFont="1" applyFill="1" applyBorder="1" applyAlignment="1">
      <alignment horizontal="left" vertical="center" wrapText="1" indent="1"/>
    </xf>
    <xf numFmtId="0" fontId="14" fillId="2" borderId="21" xfId="0" applyFont="1" applyFill="1" applyBorder="1" applyAlignment="1">
      <alignment vertical="center" wrapText="1"/>
    </xf>
    <xf numFmtId="0" fontId="8" fillId="0" borderId="15" xfId="0" applyFont="1" applyBorder="1" applyAlignment="1">
      <alignment horizontal="left" vertical="center" wrapText="1" indent="1"/>
    </xf>
    <xf numFmtId="0" fontId="16" fillId="2" borderId="20" xfId="0" applyFont="1" applyFill="1" applyBorder="1" applyAlignment="1">
      <alignment vertical="center" wrapText="1"/>
    </xf>
    <xf numFmtId="0" fontId="16" fillId="2" borderId="1" xfId="0" applyFont="1" applyFill="1" applyBorder="1" applyAlignment="1">
      <alignment vertical="center" wrapText="1"/>
    </xf>
    <xf numFmtId="0" fontId="16" fillId="2" borderId="21" xfId="0" applyFont="1" applyFill="1" applyBorder="1" applyAlignment="1">
      <alignment vertical="center" wrapText="1"/>
    </xf>
    <xf numFmtId="0" fontId="14" fillId="9" borderId="1" xfId="0" applyFont="1" applyFill="1" applyBorder="1" applyAlignment="1">
      <alignment vertical="center" wrapText="1"/>
    </xf>
    <xf numFmtId="0" fontId="14" fillId="19" borderId="21" xfId="0" applyFont="1" applyFill="1" applyBorder="1" applyAlignment="1">
      <alignment vertical="center" wrapText="1"/>
    </xf>
    <xf numFmtId="0" fontId="16" fillId="19" borderId="21" xfId="0" applyFont="1" applyFill="1" applyBorder="1" applyAlignment="1">
      <alignment vertical="center" wrapText="1"/>
    </xf>
    <xf numFmtId="0" fontId="16" fillId="2" borderId="18" xfId="0" applyFont="1" applyFill="1" applyBorder="1" applyAlignment="1">
      <alignment vertical="center" wrapText="1"/>
    </xf>
    <xf numFmtId="0" fontId="3" fillId="0" borderId="15" xfId="0" applyFont="1" applyBorder="1" applyAlignment="1">
      <alignment horizontal="left" vertical="center" wrapText="1" indent="1"/>
    </xf>
    <xf numFmtId="0" fontId="16" fillId="2" borderId="19" xfId="0" applyFont="1" applyFill="1" applyBorder="1" applyAlignment="1">
      <alignment vertical="center" wrapText="1"/>
    </xf>
    <xf numFmtId="0" fontId="16" fillId="9" borderId="22" xfId="0" applyFont="1" applyFill="1" applyBorder="1" applyAlignment="1">
      <alignment vertical="center" wrapText="1"/>
    </xf>
    <xf numFmtId="0" fontId="3" fillId="20" borderId="15" xfId="0" applyFont="1" applyFill="1" applyBorder="1" applyAlignment="1">
      <alignment horizontal="left" vertical="center" wrapText="1" indent="1"/>
    </xf>
    <xf numFmtId="0" fontId="16" fillId="19" borderId="1" xfId="0" applyFont="1" applyFill="1" applyBorder="1" applyAlignment="1">
      <alignment vertical="center" wrapText="1"/>
    </xf>
    <xf numFmtId="0" fontId="14" fillId="2" borderId="1" xfId="0" applyFont="1" applyFill="1" applyBorder="1" applyAlignment="1">
      <alignment vertical="center" wrapText="1"/>
    </xf>
    <xf numFmtId="0" fontId="14" fillId="19" borderId="1" xfId="0" applyFont="1" applyFill="1" applyBorder="1" applyAlignment="1">
      <alignment vertical="center" wrapText="1"/>
    </xf>
    <xf numFmtId="0" fontId="5" fillId="0" borderId="15" xfId="0" applyFont="1" applyBorder="1" applyAlignment="1">
      <alignment horizontal="left" vertical="center" wrapText="1" indent="1"/>
    </xf>
    <xf numFmtId="0" fontId="5" fillId="14" borderId="15" xfId="0" applyFont="1" applyFill="1" applyBorder="1" applyAlignment="1">
      <alignment horizontal="left" vertical="center" wrapText="1" indent="1"/>
    </xf>
    <xf numFmtId="0" fontId="5" fillId="20" borderId="15" xfId="0" applyFont="1" applyFill="1" applyBorder="1" applyAlignment="1">
      <alignment horizontal="left" vertical="center" wrapText="1" indent="1"/>
    </xf>
    <xf numFmtId="0" fontId="16" fillId="0" borderId="1" xfId="0" applyFont="1" applyBorder="1" applyAlignment="1">
      <alignment vertical="center" wrapText="1"/>
    </xf>
    <xf numFmtId="0" fontId="8" fillId="13" borderId="15" xfId="0" applyFont="1" applyFill="1" applyBorder="1" applyAlignment="1">
      <alignment horizontal="left" vertical="center" wrapText="1" indent="1"/>
    </xf>
    <xf numFmtId="0" fontId="8" fillId="14" borderId="15" xfId="0" applyFont="1" applyFill="1" applyBorder="1" applyAlignment="1">
      <alignment horizontal="left" vertical="center" wrapText="1" indent="1"/>
    </xf>
    <xf numFmtId="0" fontId="14" fillId="0" borderId="1" xfId="0" applyFont="1" applyBorder="1" applyAlignment="1">
      <alignment vertical="center" wrapText="1"/>
    </xf>
    <xf numFmtId="0" fontId="8" fillId="15" borderId="15" xfId="0" applyFont="1" applyFill="1" applyBorder="1" applyAlignment="1">
      <alignment horizontal="left" vertical="center" wrapText="1" indent="1"/>
    </xf>
    <xf numFmtId="0" fontId="8" fillId="12" borderId="15" xfId="0" applyFont="1" applyFill="1" applyBorder="1" applyAlignment="1">
      <alignment horizontal="left" vertical="center" wrapText="1" indent="1"/>
    </xf>
    <xf numFmtId="0" fontId="14" fillId="9" borderId="22" xfId="0" applyFont="1" applyFill="1" applyBorder="1" applyAlignment="1">
      <alignment vertical="center" wrapText="1"/>
    </xf>
    <xf numFmtId="0" fontId="16" fillId="17" borderId="1" xfId="0" applyFont="1" applyFill="1" applyBorder="1" applyAlignment="1">
      <alignment vertical="center" wrapText="1"/>
    </xf>
    <xf numFmtId="0" fontId="16" fillId="20" borderId="1" xfId="0" applyFont="1" applyFill="1" applyBorder="1" applyAlignment="1">
      <alignment vertical="center" wrapText="1"/>
    </xf>
    <xf numFmtId="0" fontId="16" fillId="9" borderId="18" xfId="0" applyFont="1" applyFill="1" applyBorder="1" applyAlignment="1">
      <alignment vertical="center" wrapText="1"/>
    </xf>
    <xf numFmtId="0" fontId="16" fillId="20" borderId="18" xfId="0" applyFont="1" applyFill="1" applyBorder="1" applyAlignment="1">
      <alignment vertical="center" wrapText="1"/>
    </xf>
    <xf numFmtId="0" fontId="8" fillId="10" borderId="16" xfId="0" applyFont="1" applyFill="1" applyBorder="1" applyAlignment="1">
      <alignment horizontal="left" vertical="center" wrapText="1" indent="1"/>
    </xf>
    <xf numFmtId="0" fontId="8" fillId="0" borderId="16" xfId="0" applyFont="1" applyBorder="1" applyAlignment="1">
      <alignment horizontal="left" vertical="center" wrapText="1" indent="1"/>
    </xf>
    <xf numFmtId="0" fontId="14" fillId="2" borderId="22" xfId="0" applyFont="1" applyFill="1" applyBorder="1" applyAlignment="1">
      <alignment vertical="center" wrapText="1"/>
    </xf>
    <xf numFmtId="0" fontId="14" fillId="9" borderId="21" xfId="0" applyFont="1" applyFill="1" applyBorder="1" applyAlignment="1">
      <alignment vertical="center" wrapText="1"/>
    </xf>
    <xf numFmtId="168" fontId="18" fillId="0" borderId="1" xfId="11" applyNumberFormat="1" applyFont="1" applyBorder="1" applyAlignment="1">
      <alignment horizontal="center" vertical="center" wrapText="1"/>
    </xf>
    <xf numFmtId="0" fontId="16" fillId="2" borderId="23" xfId="0" applyFont="1" applyFill="1" applyBorder="1" applyAlignment="1" applyProtection="1">
      <alignment horizontal="center" vertical="center" wrapText="1"/>
      <protection locked="0"/>
    </xf>
    <xf numFmtId="0" fontId="0" fillId="0" borderId="1" xfId="0" applyBorder="1" applyAlignment="1">
      <alignment wrapText="1"/>
    </xf>
    <xf numFmtId="0" fontId="35" fillId="0" borderId="1" xfId="0" applyFont="1" applyBorder="1"/>
    <xf numFmtId="0" fontId="35" fillId="0" borderId="2" xfId="0" applyFont="1" applyBorder="1"/>
    <xf numFmtId="0" fontId="35" fillId="0" borderId="25" xfId="0" applyFont="1" applyBorder="1"/>
    <xf numFmtId="0" fontId="35" fillId="0" borderId="13" xfId="0" applyFont="1" applyBorder="1"/>
    <xf numFmtId="0" fontId="35" fillId="10" borderId="25" xfId="0" applyFont="1" applyFill="1" applyBorder="1"/>
    <xf numFmtId="0" fontId="35" fillId="10" borderId="13" xfId="0" applyFont="1" applyFill="1" applyBorder="1"/>
    <xf numFmtId="0" fontId="36" fillId="0" borderId="13" xfId="0" applyFont="1" applyBorder="1"/>
    <xf numFmtId="0" fontId="3" fillId="2" borderId="0" xfId="0" applyFont="1" applyFill="1" applyAlignment="1">
      <alignment horizontal="center" vertical="center" wrapText="1"/>
    </xf>
    <xf numFmtId="0" fontId="3" fillId="2" borderId="37" xfId="0" applyFont="1" applyFill="1" applyBorder="1" applyAlignment="1" applyProtection="1">
      <alignment horizontal="center" vertical="center" wrapText="1"/>
      <protection locked="0"/>
    </xf>
    <xf numFmtId="0" fontId="21" fillId="2" borderId="23" xfId="0" applyFont="1" applyFill="1" applyBorder="1" applyAlignment="1" applyProtection="1">
      <alignment horizontal="center" vertical="center" wrapText="1"/>
      <protection locked="0"/>
    </xf>
    <xf numFmtId="9" fontId="21" fillId="2" borderId="23" xfId="0" applyNumberFormat="1" applyFont="1" applyFill="1" applyBorder="1" applyAlignment="1" applyProtection="1">
      <alignment horizontal="center" vertical="center" wrapText="1"/>
      <protection locked="0"/>
    </xf>
    <xf numFmtId="0" fontId="21" fillId="2" borderId="11" xfId="0" applyFont="1" applyFill="1" applyBorder="1" applyAlignment="1" applyProtection="1">
      <alignment horizontal="center" vertical="center" wrapText="1"/>
      <protection locked="0"/>
    </xf>
    <xf numFmtId="0" fontId="0" fillId="0" borderId="0" xfId="0" applyAlignment="1">
      <alignment wrapText="1"/>
    </xf>
    <xf numFmtId="0" fontId="0" fillId="0" borderId="1" xfId="0" applyBorder="1" applyAlignment="1">
      <alignment horizontal="right" wrapText="1"/>
    </xf>
    <xf numFmtId="171" fontId="35" fillId="0" borderId="1" xfId="0" applyNumberFormat="1" applyFont="1" applyBorder="1" applyAlignment="1">
      <alignment wrapText="1"/>
    </xf>
    <xf numFmtId="171" fontId="0" fillId="0" borderId="1" xfId="10" applyNumberFormat="1" applyFont="1" applyBorder="1" applyAlignment="1">
      <alignment wrapText="1"/>
    </xf>
    <xf numFmtId="168" fontId="35" fillId="0" borderId="1" xfId="11" applyNumberFormat="1" applyFont="1" applyBorder="1" applyAlignment="1">
      <alignment wrapText="1"/>
    </xf>
    <xf numFmtId="171" fontId="0" fillId="0" borderId="1" xfId="0" applyNumberFormat="1" applyBorder="1" applyAlignment="1">
      <alignment wrapText="1"/>
    </xf>
    <xf numFmtId="9" fontId="0" fillId="0" borderId="1" xfId="0" applyNumberFormat="1" applyBorder="1" applyAlignment="1">
      <alignment wrapText="1"/>
    </xf>
    <xf numFmtId="2" fontId="0" fillId="0" borderId="1" xfId="0" applyNumberFormat="1" applyBorder="1" applyAlignment="1">
      <alignment wrapText="1"/>
    </xf>
    <xf numFmtId="0" fontId="0" fillId="2" borderId="1" xfId="0" applyFill="1" applyBorder="1" applyAlignment="1">
      <alignment wrapText="1"/>
    </xf>
    <xf numFmtId="171" fontId="0" fillId="2" borderId="1" xfId="0" applyNumberFormat="1" applyFill="1" applyBorder="1" applyAlignment="1">
      <alignment wrapText="1"/>
    </xf>
    <xf numFmtId="171" fontId="0" fillId="2" borderId="1" xfId="10" applyNumberFormat="1" applyFont="1" applyFill="1" applyBorder="1" applyAlignment="1">
      <alignment wrapText="1"/>
    </xf>
    <xf numFmtId="0" fontId="0" fillId="2" borderId="0" xfId="0" applyFill="1" applyAlignment="1">
      <alignment wrapText="1"/>
    </xf>
    <xf numFmtId="0" fontId="0" fillId="2" borderId="1" xfId="6" applyFont="1" applyFill="1" applyBorder="1" applyAlignment="1">
      <alignment horizontal="left" vertical="center" wrapText="1"/>
    </xf>
    <xf numFmtId="0" fontId="0" fillId="0" borderId="1" xfId="0" applyBorder="1" applyAlignment="1">
      <alignment horizontal="center" wrapText="1"/>
    </xf>
    <xf numFmtId="0" fontId="0" fillId="0" borderId="1" xfId="0" applyBorder="1" applyAlignment="1">
      <alignment horizontal="left" wrapText="1"/>
    </xf>
    <xf numFmtId="171" fontId="35" fillId="0" borderId="1" xfId="0" applyNumberFormat="1" applyFont="1" applyBorder="1" applyAlignment="1">
      <alignment horizontal="center" wrapText="1"/>
    </xf>
    <xf numFmtId="171" fontId="36" fillId="0" borderId="1" xfId="10" applyNumberFormat="1" applyFont="1" applyBorder="1" applyAlignment="1">
      <alignment horizontal="center" wrapText="1"/>
    </xf>
    <xf numFmtId="171" fontId="36" fillId="0" borderId="1" xfId="0" applyNumberFormat="1" applyFont="1" applyBorder="1" applyAlignment="1">
      <alignment horizontal="center" wrapText="1"/>
    </xf>
    <xf numFmtId="0" fontId="0" fillId="0" borderId="0" xfId="0" applyAlignment="1">
      <alignment horizontal="center" wrapText="1"/>
    </xf>
    <xf numFmtId="9" fontId="0" fillId="0" borderId="1" xfId="0" applyNumberFormat="1" applyBorder="1" applyAlignment="1">
      <alignment horizontal="right" wrapText="1"/>
    </xf>
    <xf numFmtId="2" fontId="0" fillId="0" borderId="1" xfId="0" applyNumberFormat="1" applyBorder="1" applyAlignment="1">
      <alignment horizontal="right" wrapText="1"/>
    </xf>
    <xf numFmtId="9" fontId="0" fillId="0" borderId="1" xfId="9" applyFont="1" applyBorder="1" applyAlignment="1">
      <alignment wrapText="1"/>
    </xf>
    <xf numFmtId="0" fontId="0" fillId="0" borderId="1" xfId="0" applyBorder="1" applyAlignment="1">
      <alignment horizontal="right" vertical="center" wrapText="1"/>
    </xf>
    <xf numFmtId="171" fontId="0" fillId="0" borderId="0" xfId="10" applyNumberFormat="1" applyFont="1" applyAlignment="1">
      <alignment wrapText="1"/>
    </xf>
    <xf numFmtId="168" fontId="0" fillId="0" borderId="0" xfId="11" applyNumberFormat="1" applyFont="1" applyAlignment="1">
      <alignment wrapText="1"/>
    </xf>
    <xf numFmtId="0" fontId="43" fillId="2" borderId="31" xfId="0" applyFont="1" applyFill="1" applyBorder="1" applyAlignment="1">
      <alignment horizontal="center" vertical="center" wrapText="1"/>
    </xf>
    <xf numFmtId="0" fontId="43" fillId="2" borderId="41"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39" xfId="0" applyFont="1" applyFill="1" applyBorder="1" applyAlignment="1">
      <alignment horizontal="center" vertical="center" wrapText="1"/>
    </xf>
    <xf numFmtId="9" fontId="0" fillId="11" borderId="1" xfId="0" applyNumberFormat="1" applyFill="1" applyBorder="1" applyAlignment="1">
      <alignment horizontal="right" vertical="center"/>
    </xf>
    <xf numFmtId="3" fontId="34" fillId="11" borderId="1" xfId="0" applyNumberFormat="1" applyFont="1" applyFill="1" applyBorder="1" applyAlignment="1">
      <alignment horizontal="right" vertical="center"/>
    </xf>
    <xf numFmtId="0" fontId="0" fillId="11" borderId="1" xfId="0" applyFill="1" applyBorder="1" applyAlignment="1">
      <alignment horizontal="right" vertical="center"/>
    </xf>
    <xf numFmtId="169" fontId="0" fillId="11" borderId="1" xfId="10" applyNumberFormat="1" applyFont="1" applyFill="1" applyBorder="1" applyAlignment="1">
      <alignment horizontal="right" vertical="center"/>
    </xf>
    <xf numFmtId="171" fontId="35" fillId="11" borderId="2" xfId="0" applyNumberFormat="1" applyFont="1" applyFill="1" applyBorder="1"/>
    <xf numFmtId="171" fontId="35" fillId="11" borderId="13" xfId="0" applyNumberFormat="1" applyFont="1" applyFill="1" applyBorder="1"/>
    <xf numFmtId="171" fontId="0" fillId="11" borderId="1" xfId="0" applyNumberFormat="1" applyFill="1" applyBorder="1" applyAlignment="1">
      <alignment horizontal="right" vertical="center"/>
    </xf>
    <xf numFmtId="171" fontId="0" fillId="11" borderId="1" xfId="10" applyNumberFormat="1" applyFont="1" applyFill="1" applyBorder="1" applyAlignment="1">
      <alignment horizontal="right" vertical="center"/>
    </xf>
    <xf numFmtId="171" fontId="35" fillId="11" borderId="27" xfId="0" applyNumberFormat="1" applyFont="1" applyFill="1" applyBorder="1" applyAlignment="1">
      <alignment horizontal="center" wrapText="1"/>
    </xf>
    <xf numFmtId="0" fontId="18" fillId="0" borderId="1" xfId="0" applyFont="1" applyBorder="1" applyAlignment="1">
      <alignment horizontal="right" vertical="center" wrapText="1"/>
    </xf>
    <xf numFmtId="0" fontId="36" fillId="10" borderId="1" xfId="0" applyFont="1" applyFill="1" applyBorder="1" applyAlignment="1">
      <alignment horizontal="right"/>
    </xf>
    <xf numFmtId="9" fontId="36" fillId="10" borderId="1" xfId="0" applyNumberFormat="1" applyFont="1" applyFill="1" applyBorder="1" applyAlignment="1">
      <alignment horizontal="right"/>
    </xf>
    <xf numFmtId="0" fontId="36" fillId="10" borderId="1" xfId="0" applyFont="1" applyFill="1" applyBorder="1" applyAlignment="1">
      <alignment horizontal="right" wrapText="1"/>
    </xf>
    <xf numFmtId="10" fontId="36" fillId="10" borderId="25" xfId="0" applyNumberFormat="1" applyFont="1" applyFill="1" applyBorder="1" applyAlignment="1">
      <alignment horizontal="right"/>
    </xf>
    <xf numFmtId="10" fontId="38" fillId="2" borderId="27" xfId="0" applyNumberFormat="1" applyFont="1" applyFill="1" applyBorder="1" applyAlignment="1">
      <alignment horizontal="right"/>
    </xf>
    <xf numFmtId="171" fontId="0" fillId="0" borderId="0" xfId="0" applyNumberFormat="1" applyAlignment="1">
      <alignment horizontal="right"/>
    </xf>
    <xf numFmtId="0" fontId="0" fillId="0" borderId="0" xfId="0" applyAlignment="1">
      <alignment horizontal="right"/>
    </xf>
    <xf numFmtId="164" fontId="35" fillId="0" borderId="13" xfId="0" applyNumberFormat="1" applyFont="1" applyBorder="1"/>
    <xf numFmtId="0" fontId="35" fillId="0" borderId="13" xfId="0" applyFont="1" applyBorder="1" applyAlignment="1">
      <alignment horizontal="right"/>
    </xf>
    <xf numFmtId="9" fontId="35" fillId="0" borderId="13" xfId="0" applyNumberFormat="1" applyFont="1" applyBorder="1" applyAlignment="1">
      <alignment horizontal="right"/>
    </xf>
    <xf numFmtId="0" fontId="44" fillId="10" borderId="27" xfId="0" applyFont="1" applyFill="1" applyBorder="1"/>
    <xf numFmtId="0" fontId="35" fillId="0" borderId="13" xfId="0" applyFont="1" applyBorder="1" applyAlignment="1">
      <alignment wrapText="1"/>
    </xf>
    <xf numFmtId="0" fontId="35" fillId="0" borderId="2" xfId="0" applyFont="1" applyBorder="1" applyAlignment="1">
      <alignment horizontal="right"/>
    </xf>
    <xf numFmtId="0" fontId="36" fillId="0" borderId="24" xfId="0" applyFont="1" applyBorder="1" applyAlignment="1">
      <alignment horizontal="right"/>
    </xf>
    <xf numFmtId="0" fontId="3" fillId="24" borderId="1" xfId="6" applyFill="1" applyBorder="1" applyAlignment="1" applyProtection="1">
      <alignment horizontal="left" vertical="center" wrapText="1"/>
      <protection locked="0"/>
    </xf>
    <xf numFmtId="1" fontId="5" fillId="2" borderId="28" xfId="0" applyNumberFormat="1" applyFont="1" applyFill="1" applyBorder="1" applyAlignment="1" applyProtection="1">
      <alignment horizontal="center" vertical="center" wrapText="1"/>
      <protection hidden="1"/>
    </xf>
    <xf numFmtId="1" fontId="5" fillId="2" borderId="27" xfId="0" applyNumberFormat="1" applyFont="1" applyFill="1" applyBorder="1" applyAlignment="1" applyProtection="1">
      <alignment horizontal="center" vertical="center" wrapText="1"/>
      <protection hidden="1"/>
    </xf>
    <xf numFmtId="1" fontId="5" fillId="2" borderId="0" xfId="0" applyNumberFormat="1" applyFont="1" applyFill="1" applyAlignment="1" applyProtection="1">
      <alignment horizontal="center" vertical="center" wrapText="1"/>
      <protection hidden="1"/>
    </xf>
    <xf numFmtId="3"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3" fillId="0" borderId="1" xfId="6" applyBorder="1" applyAlignment="1" applyProtection="1">
      <alignment vertical="center" wrapText="1"/>
      <protection locked="0"/>
    </xf>
    <xf numFmtId="0" fontId="3" fillId="24" borderId="1" xfId="6" applyFill="1" applyBorder="1" applyAlignment="1" applyProtection="1">
      <alignment vertical="center" wrapText="1"/>
      <protection locked="0"/>
    </xf>
    <xf numFmtId="0" fontId="3" fillId="24" borderId="1" xfId="6" applyFill="1" applyBorder="1" applyAlignment="1" applyProtection="1">
      <alignment horizontal="center" vertical="center"/>
      <protection locked="0"/>
    </xf>
    <xf numFmtId="0" fontId="3" fillId="26" borderId="1" xfId="6" applyFill="1" applyBorder="1" applyAlignment="1">
      <alignment horizontal="center" vertical="center"/>
    </xf>
    <xf numFmtId="0" fontId="3" fillId="0" borderId="1" xfId="6" applyBorder="1" applyAlignment="1" applyProtection="1">
      <alignment horizontal="center" vertical="center"/>
      <protection locked="0"/>
    </xf>
    <xf numFmtId="14" fontId="3" fillId="0" borderId="1" xfId="6" applyNumberFormat="1" applyBorder="1" applyAlignment="1" applyProtection="1">
      <alignment horizontal="center" vertical="center" wrapText="1"/>
      <protection locked="0"/>
    </xf>
    <xf numFmtId="0" fontId="3" fillId="2" borderId="25" xfId="6" applyFill="1" applyBorder="1" applyAlignment="1" applyProtection="1">
      <alignment horizontal="justify" vertical="center" wrapText="1"/>
      <protection locked="0"/>
    </xf>
    <xf numFmtId="0" fontId="3" fillId="24" borderId="1" xfId="6" applyFill="1" applyBorder="1" applyAlignment="1">
      <alignment vertical="center" wrapText="1"/>
    </xf>
    <xf numFmtId="0" fontId="3" fillId="2" borderId="1" xfId="6" applyFill="1" applyBorder="1" applyAlignment="1" applyProtection="1">
      <alignment vertical="center" wrapText="1"/>
      <protection locked="0"/>
    </xf>
    <xf numFmtId="14" fontId="3" fillId="0" borderId="25" xfId="14" applyNumberFormat="1" applyFont="1" applyFill="1" applyBorder="1" applyAlignment="1" applyProtection="1">
      <alignment horizontal="center" vertical="center" wrapText="1"/>
      <protection locked="0"/>
    </xf>
    <xf numFmtId="9" fontId="3" fillId="0" borderId="25" xfId="14" applyFont="1" applyFill="1" applyBorder="1" applyAlignment="1" applyProtection="1">
      <alignment horizontal="center" vertical="center" wrapText="1"/>
      <protection locked="0"/>
    </xf>
    <xf numFmtId="0" fontId="3" fillId="0" borderId="1" xfId="6" applyBorder="1" applyAlignment="1" applyProtection="1">
      <alignment horizontal="left" vertical="center" wrapText="1"/>
      <protection locked="0"/>
    </xf>
    <xf numFmtId="0" fontId="3" fillId="10" borderId="1" xfId="6" applyFill="1" applyBorder="1" applyAlignment="1">
      <alignment horizontal="left" vertical="center" wrapText="1"/>
    </xf>
    <xf numFmtId="0" fontId="3" fillId="0" borderId="1" xfId="6" applyBorder="1" applyAlignment="1" applyProtection="1">
      <alignment horizontal="justify" vertical="center" wrapText="1"/>
      <protection locked="0"/>
    </xf>
    <xf numFmtId="0" fontId="3" fillId="0" borderId="1" xfId="6" applyBorder="1" applyAlignment="1">
      <alignment horizontal="left" vertical="center" wrapText="1"/>
    </xf>
    <xf numFmtId="0" fontId="8" fillId="24" borderId="1" xfId="6" applyFont="1" applyFill="1" applyBorder="1" applyAlignment="1" applyProtection="1">
      <alignment horizontal="center" vertical="center" wrapText="1"/>
      <protection locked="0"/>
    </xf>
    <xf numFmtId="0" fontId="23" fillId="24" borderId="0" xfId="6" applyFont="1" applyFill="1" applyAlignment="1" applyProtection="1">
      <alignment horizontal="center"/>
      <protection locked="0"/>
    </xf>
    <xf numFmtId="0" fontId="3" fillId="24" borderId="0" xfId="6" applyFill="1" applyAlignment="1" applyProtection="1">
      <alignment horizontal="center" vertical="center" wrapText="1"/>
      <protection locked="0"/>
    </xf>
    <xf numFmtId="9" fontId="43" fillId="2" borderId="31" xfId="0" applyNumberFormat="1" applyFont="1" applyFill="1" applyBorder="1" applyAlignment="1">
      <alignment horizontal="center" vertical="center" wrapText="1"/>
    </xf>
    <xf numFmtId="0" fontId="48" fillId="29" borderId="24" xfId="2" applyFont="1" applyFill="1" applyBorder="1" applyAlignment="1">
      <alignment horizontal="center" vertical="center" wrapText="1"/>
    </xf>
    <xf numFmtId="0" fontId="48" fillId="29" borderId="1" xfId="2" applyFont="1" applyFill="1" applyBorder="1" applyAlignment="1">
      <alignment horizontal="center" vertical="center" wrapText="1"/>
    </xf>
    <xf numFmtId="0" fontId="48" fillId="0" borderId="1" xfId="2" applyFont="1" applyBorder="1" applyAlignment="1">
      <alignment horizontal="center" vertical="center" wrapText="1"/>
    </xf>
    <xf numFmtId="14" fontId="49" fillId="0" borderId="1" xfId="2" applyNumberFormat="1" applyFont="1" applyBorder="1" applyAlignment="1">
      <alignment horizontal="center" vertical="center" wrapText="1"/>
    </xf>
    <xf numFmtId="0" fontId="49" fillId="0" borderId="1" xfId="2" applyFont="1" applyBorder="1" applyAlignment="1">
      <alignment horizontal="center" vertical="center" wrapText="1"/>
    </xf>
    <xf numFmtId="9" fontId="16" fillId="9" borderId="23" xfId="0" applyNumberFormat="1" applyFont="1" applyFill="1" applyBorder="1" applyAlignment="1">
      <alignment horizontal="center" vertical="center" wrapText="1"/>
    </xf>
    <xf numFmtId="0" fontId="16" fillId="9" borderId="23" xfId="0" applyFont="1" applyFill="1" applyBorder="1" applyAlignment="1">
      <alignment horizontal="center" vertical="center" wrapText="1"/>
    </xf>
    <xf numFmtId="9" fontId="21" fillId="2" borderId="23" xfId="0" applyNumberFormat="1" applyFont="1" applyFill="1" applyBorder="1" applyAlignment="1">
      <alignment horizontal="center" vertical="center" wrapText="1"/>
    </xf>
    <xf numFmtId="0" fontId="21" fillId="2" borderId="23" xfId="0" applyFont="1" applyFill="1" applyBorder="1" applyAlignment="1">
      <alignment horizontal="center" vertical="center" wrapText="1"/>
    </xf>
    <xf numFmtId="0" fontId="16" fillId="2" borderId="23" xfId="0" applyFont="1" applyFill="1" applyBorder="1" applyAlignment="1">
      <alignment horizontal="center" vertical="center" wrapText="1"/>
    </xf>
    <xf numFmtId="9" fontId="16" fillId="9" borderId="33" xfId="0" applyNumberFormat="1" applyFont="1" applyFill="1" applyBorder="1" applyAlignment="1">
      <alignment horizontal="center" vertical="center" wrapText="1"/>
    </xf>
    <xf numFmtId="9" fontId="16" fillId="2" borderId="23" xfId="0" applyNumberFormat="1" applyFont="1" applyFill="1" applyBorder="1" applyAlignment="1">
      <alignment horizontal="center" vertical="center" wrapText="1"/>
    </xf>
    <xf numFmtId="0" fontId="16" fillId="2" borderId="33" xfId="0" applyFont="1" applyFill="1" applyBorder="1" applyAlignment="1">
      <alignment horizontal="center" vertical="center" wrapText="1"/>
    </xf>
    <xf numFmtId="9" fontId="16" fillId="2" borderId="33" xfId="0" applyNumberFormat="1" applyFont="1" applyFill="1" applyBorder="1" applyAlignment="1">
      <alignment horizontal="center" vertical="center" wrapText="1"/>
    </xf>
    <xf numFmtId="2" fontId="21" fillId="2" borderId="23" xfId="0" applyNumberFormat="1" applyFont="1" applyFill="1" applyBorder="1" applyAlignment="1">
      <alignment horizontal="center" vertical="center" wrapText="1"/>
    </xf>
    <xf numFmtId="0" fontId="16" fillId="9" borderId="33" xfId="0" applyFont="1" applyFill="1" applyBorder="1" applyAlignment="1">
      <alignment horizontal="center" vertical="center" wrapText="1"/>
    </xf>
    <xf numFmtId="14" fontId="16" fillId="2" borderId="23" xfId="0" applyNumberFormat="1" applyFont="1" applyFill="1" applyBorder="1" applyAlignment="1">
      <alignment horizontal="center" vertical="center" wrapText="1"/>
    </xf>
    <xf numFmtId="0" fontId="21" fillId="2" borderId="33"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6" fillId="0" borderId="11" xfId="0" applyFont="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14" fontId="3" fillId="2" borderId="37" xfId="0" applyNumberFormat="1"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9" borderId="23" xfId="0" quotePrefix="1" applyFont="1" applyFill="1" applyBorder="1" applyAlignment="1">
      <alignment horizontal="center" vertical="center" wrapText="1"/>
    </xf>
    <xf numFmtId="0" fontId="16" fillId="9" borderId="34" xfId="0" applyFont="1" applyFill="1" applyBorder="1" applyAlignment="1">
      <alignment horizontal="center" vertical="center" wrapText="1"/>
    </xf>
    <xf numFmtId="0" fontId="40" fillId="2" borderId="23" xfId="0" applyFont="1" applyFill="1" applyBorder="1" applyAlignment="1">
      <alignment horizontal="center" vertical="center" wrapText="1"/>
    </xf>
    <xf numFmtId="0" fontId="28" fillId="2" borderId="23" xfId="0" applyFont="1" applyFill="1" applyBorder="1" applyAlignment="1">
      <alignment horizontal="center" vertical="center" wrapText="1"/>
    </xf>
    <xf numFmtId="14" fontId="16" fillId="9" borderId="23" xfId="0" applyNumberFormat="1" applyFont="1" applyFill="1" applyBorder="1" applyAlignment="1">
      <alignment horizontal="center" vertical="center" wrapText="1"/>
    </xf>
    <xf numFmtId="1" fontId="16" fillId="9" borderId="1" xfId="0" applyNumberFormat="1" applyFont="1" applyFill="1" applyBorder="1" applyAlignment="1">
      <alignment horizontal="center" vertical="center" wrapText="1"/>
    </xf>
    <xf numFmtId="9" fontId="16" fillId="9" borderId="23" xfId="9" applyFont="1" applyFill="1" applyBorder="1" applyAlignment="1" applyProtection="1">
      <alignment horizontal="center" vertical="center" wrapText="1"/>
    </xf>
    <xf numFmtId="0" fontId="16" fillId="2" borderId="32" xfId="0" applyFont="1" applyFill="1" applyBorder="1" applyAlignment="1">
      <alignment horizontal="center" vertical="center" wrapText="1"/>
    </xf>
    <xf numFmtId="0" fontId="16" fillId="2" borderId="11" xfId="0" applyFont="1" applyFill="1" applyBorder="1" applyAlignment="1">
      <alignment horizontal="center" vertical="center" wrapText="1"/>
    </xf>
    <xf numFmtId="9" fontId="16" fillId="2" borderId="11" xfId="0" applyNumberFormat="1" applyFont="1" applyFill="1" applyBorder="1" applyAlignment="1">
      <alignment horizontal="center" vertical="center" wrapText="1"/>
    </xf>
    <xf numFmtId="14" fontId="16" fillId="2" borderId="11" xfId="0" applyNumberFormat="1" applyFont="1" applyFill="1" applyBorder="1" applyAlignment="1">
      <alignment horizontal="center" vertical="center" wrapText="1"/>
    </xf>
    <xf numFmtId="0" fontId="21" fillId="2" borderId="11" xfId="0" applyFont="1" applyFill="1" applyBorder="1" applyAlignment="1">
      <alignment horizontal="center" vertical="center" wrapText="1"/>
    </xf>
    <xf numFmtId="9" fontId="21" fillId="2" borderId="11" xfId="0" applyNumberFormat="1" applyFont="1" applyFill="1" applyBorder="1" applyAlignment="1">
      <alignment horizontal="center" vertical="center" wrapText="1"/>
    </xf>
    <xf numFmtId="0" fontId="3" fillId="2" borderId="35" xfId="0" applyFont="1" applyFill="1" applyBorder="1" applyAlignment="1">
      <alignment horizontal="center" vertical="center" wrapText="1"/>
    </xf>
    <xf numFmtId="0" fontId="21" fillId="2" borderId="37" xfId="0" applyFont="1" applyFill="1" applyBorder="1" applyAlignment="1">
      <alignment horizontal="center" vertical="center" wrapText="1"/>
    </xf>
    <xf numFmtId="2" fontId="21" fillId="2" borderId="37" xfId="0" applyNumberFormat="1" applyFont="1" applyFill="1" applyBorder="1" applyAlignment="1">
      <alignment horizontal="center" vertical="center" wrapText="1"/>
    </xf>
    <xf numFmtId="9" fontId="21" fillId="2" borderId="37" xfId="0" applyNumberFormat="1" applyFont="1" applyFill="1" applyBorder="1" applyAlignment="1">
      <alignment horizontal="center" vertical="center" wrapText="1"/>
    </xf>
    <xf numFmtId="0" fontId="21" fillId="2" borderId="35" xfId="0" applyFont="1" applyFill="1" applyBorder="1" applyAlignment="1">
      <alignment horizontal="center" vertical="center" wrapText="1"/>
    </xf>
    <xf numFmtId="0" fontId="16" fillId="2" borderId="31" xfId="0" applyFont="1" applyFill="1" applyBorder="1" applyAlignment="1">
      <alignment horizontal="center" vertical="center" wrapText="1"/>
    </xf>
    <xf numFmtId="9" fontId="21" fillId="2" borderId="46" xfId="0" applyNumberFormat="1" applyFont="1" applyFill="1" applyBorder="1" applyAlignment="1">
      <alignment horizontal="center" vertical="center" wrapText="1"/>
    </xf>
    <xf numFmtId="0" fontId="21" fillId="2" borderId="31" xfId="0" applyFont="1" applyFill="1" applyBorder="1" applyAlignment="1">
      <alignment horizontal="center" vertical="center" wrapText="1"/>
    </xf>
    <xf numFmtId="0" fontId="3" fillId="0" borderId="23" xfId="0" applyFont="1" applyBorder="1" applyAlignment="1" applyProtection="1">
      <alignment horizontal="center" vertical="center" wrapText="1"/>
      <protection locked="0"/>
    </xf>
    <xf numFmtId="9" fontId="16" fillId="2" borderId="23" xfId="0" applyNumberFormat="1" applyFont="1" applyFill="1" applyBorder="1" applyAlignment="1" applyProtection="1">
      <alignment horizontal="center" vertical="center" wrapText="1"/>
      <protection locked="0"/>
    </xf>
    <xf numFmtId="0" fontId="51" fillId="2" borderId="23" xfId="0" applyFont="1" applyFill="1" applyBorder="1" applyAlignment="1" applyProtection="1">
      <alignment horizontal="center" vertical="center" wrapText="1"/>
      <protection locked="0"/>
    </xf>
    <xf numFmtId="9" fontId="52" fillId="2" borderId="23" xfId="0" applyNumberFormat="1" applyFont="1" applyFill="1" applyBorder="1" applyAlignment="1" applyProtection="1">
      <alignment horizontal="center" vertical="center" wrapText="1"/>
      <protection locked="0"/>
    </xf>
    <xf numFmtId="9" fontId="21" fillId="2" borderId="11" xfId="0" applyNumberFormat="1" applyFont="1" applyFill="1" applyBorder="1" applyAlignment="1" applyProtection="1">
      <alignment horizontal="center" vertical="center" wrapText="1"/>
      <protection locked="0"/>
    </xf>
    <xf numFmtId="0" fontId="53" fillId="2" borderId="23" xfId="0" applyFont="1" applyFill="1" applyBorder="1" applyAlignment="1" applyProtection="1">
      <alignment horizontal="center" vertical="center" wrapText="1"/>
      <protection locked="0"/>
    </xf>
    <xf numFmtId="0" fontId="14" fillId="10" borderId="23" xfId="0" applyFont="1" applyFill="1" applyBorder="1" applyAlignment="1" applyProtection="1">
      <alignment horizontal="center" vertical="center" wrapText="1"/>
      <protection locked="0"/>
    </xf>
    <xf numFmtId="0" fontId="54" fillId="30" borderId="23" xfId="0" applyFont="1" applyFill="1" applyBorder="1" applyAlignment="1" applyProtection="1">
      <alignment horizontal="center" vertical="center" wrapText="1"/>
      <protection locked="0"/>
    </xf>
    <xf numFmtId="0" fontId="16" fillId="2" borderId="11"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hidden="1"/>
    </xf>
    <xf numFmtId="0" fontId="8" fillId="2" borderId="23" xfId="0" applyFont="1" applyFill="1" applyBorder="1" applyAlignment="1" applyProtection="1">
      <alignment horizontal="center" vertical="center"/>
      <protection hidden="1"/>
    </xf>
    <xf numFmtId="0" fontId="16" fillId="3" borderId="23" xfId="0" applyFont="1" applyFill="1" applyBorder="1" applyAlignment="1" applyProtection="1">
      <alignment horizontal="center" vertical="center" wrapText="1"/>
      <protection hidden="1"/>
    </xf>
    <xf numFmtId="0" fontId="16" fillId="3" borderId="33" xfId="0" applyFont="1" applyFill="1" applyBorder="1" applyAlignment="1" applyProtection="1">
      <alignment horizontal="center" vertical="center" wrapText="1"/>
      <protection hidden="1"/>
    </xf>
    <xf numFmtId="0" fontId="16" fillId="6" borderId="23" xfId="0" applyFont="1" applyFill="1" applyBorder="1" applyAlignment="1" applyProtection="1">
      <alignment horizontal="center" vertical="center" wrapText="1"/>
      <protection hidden="1"/>
    </xf>
    <xf numFmtId="0" fontId="16" fillId="6" borderId="11" xfId="0" applyFont="1" applyFill="1" applyBorder="1" applyAlignment="1" applyProtection="1">
      <alignment horizontal="center" vertical="center" wrapText="1"/>
      <protection hidden="1"/>
    </xf>
    <xf numFmtId="0" fontId="3" fillId="3" borderId="23" xfId="0" applyFont="1" applyFill="1" applyBorder="1" applyAlignment="1" applyProtection="1">
      <alignment horizontal="center" vertical="center" wrapText="1"/>
      <protection hidden="1"/>
    </xf>
    <xf numFmtId="3" fontId="5" fillId="0" borderId="23" xfId="9" applyNumberFormat="1" applyFont="1" applyFill="1" applyBorder="1" applyAlignment="1" applyProtection="1">
      <alignment horizontal="center" vertical="center" wrapText="1"/>
      <protection hidden="1"/>
    </xf>
    <xf numFmtId="9" fontId="5" fillId="0" borderId="23" xfId="9" applyFont="1" applyFill="1" applyBorder="1" applyAlignment="1" applyProtection="1">
      <alignment horizontal="center" vertical="center" wrapText="1"/>
      <protection hidden="1"/>
    </xf>
    <xf numFmtId="3" fontId="5" fillId="0" borderId="34" xfId="9" applyNumberFormat="1" applyFont="1" applyFill="1" applyBorder="1" applyAlignment="1" applyProtection="1">
      <alignment horizontal="center" vertical="center" wrapText="1"/>
      <protection hidden="1"/>
    </xf>
    <xf numFmtId="0" fontId="8" fillId="0" borderId="23" xfId="0" applyFont="1" applyBorder="1" applyAlignment="1" applyProtection="1">
      <alignment horizontal="center" vertical="center"/>
      <protection hidden="1"/>
    </xf>
    <xf numFmtId="0" fontId="8" fillId="2" borderId="23" xfId="0" applyFont="1" applyFill="1" applyBorder="1" applyAlignment="1" applyProtection="1">
      <alignment horizontal="justify" vertical="center" wrapText="1"/>
      <protection hidden="1"/>
    </xf>
    <xf numFmtId="9" fontId="5" fillId="0" borderId="33" xfId="9" applyFont="1" applyFill="1" applyBorder="1" applyAlignment="1" applyProtection="1">
      <alignment horizontal="justify" vertical="center" wrapText="1"/>
      <protection hidden="1"/>
    </xf>
    <xf numFmtId="9" fontId="5" fillId="0" borderId="23" xfId="9" applyFont="1" applyFill="1" applyBorder="1" applyAlignment="1" applyProtection="1">
      <alignment horizontal="justify" vertical="center" wrapText="1"/>
      <protection hidden="1"/>
    </xf>
    <xf numFmtId="9" fontId="8" fillId="0" borderId="23" xfId="9" applyFont="1" applyFill="1" applyBorder="1" applyAlignment="1" applyProtection="1">
      <alignment horizontal="center" vertical="center" wrapText="1"/>
      <protection hidden="1"/>
    </xf>
    <xf numFmtId="0" fontId="8" fillId="0" borderId="23" xfId="0" applyFont="1" applyBorder="1" applyAlignment="1" applyProtection="1">
      <alignment horizontal="center" vertical="center" wrapText="1"/>
      <protection hidden="1"/>
    </xf>
    <xf numFmtId="9" fontId="32" fillId="0" borderId="23" xfId="9" applyFont="1" applyFill="1" applyBorder="1" applyAlignment="1" applyProtection="1">
      <alignment horizontal="center" vertical="center" wrapText="1"/>
      <protection hidden="1"/>
    </xf>
    <xf numFmtId="9" fontId="5" fillId="2" borderId="23" xfId="9" applyFont="1" applyFill="1" applyBorder="1" applyAlignment="1" applyProtection="1">
      <alignment horizontal="justify" vertical="center" wrapText="1"/>
      <protection hidden="1"/>
    </xf>
    <xf numFmtId="9" fontId="5" fillId="0" borderId="34" xfId="9" applyFont="1" applyFill="1" applyBorder="1" applyAlignment="1" applyProtection="1">
      <alignment horizontal="justify" vertical="center" wrapText="1"/>
      <protection hidden="1"/>
    </xf>
    <xf numFmtId="0" fontId="5" fillId="0" borderId="23" xfId="0" applyFont="1" applyBorder="1" applyAlignment="1" applyProtection="1">
      <alignment horizontal="justify" vertical="center" wrapText="1"/>
      <protection hidden="1"/>
    </xf>
    <xf numFmtId="0" fontId="8" fillId="0" borderId="23" xfId="0" applyFont="1" applyBorder="1" applyAlignment="1" applyProtection="1">
      <alignment horizontal="justify" vertical="center" wrapText="1"/>
      <protection hidden="1"/>
    </xf>
    <xf numFmtId="0" fontId="8" fillId="0" borderId="33" xfId="0" applyFont="1" applyBorder="1" applyAlignment="1" applyProtection="1">
      <alignment horizontal="center" vertical="center" wrapText="1"/>
      <protection hidden="1"/>
    </xf>
    <xf numFmtId="0" fontId="13" fillId="2" borderId="47" xfId="0" applyFont="1" applyFill="1" applyBorder="1" applyAlignment="1">
      <alignment horizontal="justify" vertical="center" wrapText="1"/>
    </xf>
    <xf numFmtId="9" fontId="8" fillId="0" borderId="16" xfId="0" applyNumberFormat="1" applyFont="1" applyBorder="1" applyAlignment="1">
      <alignment horizontal="center" vertical="center" wrapText="1"/>
    </xf>
    <xf numFmtId="9" fontId="8" fillId="0" borderId="33" xfId="9" applyFont="1" applyFill="1" applyBorder="1" applyAlignment="1" applyProtection="1">
      <alignment horizontal="justify" vertical="center" wrapText="1"/>
      <protection hidden="1"/>
    </xf>
    <xf numFmtId="3" fontId="8" fillId="0" borderId="23" xfId="9" applyNumberFormat="1" applyFont="1" applyFill="1" applyBorder="1" applyAlignment="1" applyProtection="1">
      <alignment horizontal="center" vertical="center" wrapText="1"/>
      <protection hidden="1"/>
    </xf>
    <xf numFmtId="14" fontId="5" fillId="0" borderId="23" xfId="0" applyNumberFormat="1" applyFont="1" applyBorder="1" applyAlignment="1" applyProtection="1">
      <alignment horizontal="center" vertical="center" wrapText="1"/>
      <protection hidden="1"/>
    </xf>
    <xf numFmtId="14" fontId="8" fillId="2" borderId="23" xfId="0" applyNumberFormat="1" applyFont="1" applyFill="1" applyBorder="1" applyAlignment="1" applyProtection="1">
      <alignment horizontal="justify" vertical="center" wrapText="1"/>
      <protection hidden="1"/>
    </xf>
    <xf numFmtId="0" fontId="8" fillId="2" borderId="33" xfId="0" applyFont="1" applyFill="1" applyBorder="1" applyAlignment="1" applyProtection="1">
      <alignment horizontal="center" vertical="center" wrapText="1"/>
      <protection hidden="1"/>
    </xf>
    <xf numFmtId="9" fontId="8" fillId="2" borderId="23" xfId="0" applyNumberFormat="1" applyFont="1" applyFill="1" applyBorder="1" applyAlignment="1" applyProtection="1">
      <alignment horizontal="center" vertical="center" wrapText="1"/>
      <protection hidden="1"/>
    </xf>
    <xf numFmtId="0" fontId="13" fillId="0" borderId="33" xfId="0" applyFont="1" applyBorder="1" applyAlignment="1">
      <alignment horizontal="justify" vertical="center" wrapText="1"/>
    </xf>
    <xf numFmtId="0" fontId="13" fillId="0" borderId="23" xfId="0" applyFont="1" applyBorder="1" applyAlignment="1">
      <alignment horizontal="justify" vertical="center" wrapText="1"/>
    </xf>
    <xf numFmtId="3" fontId="8" fillId="0" borderId="34" xfId="9" applyNumberFormat="1" applyFont="1" applyFill="1" applyBorder="1" applyAlignment="1" applyProtection="1">
      <alignment horizontal="center" vertical="center" wrapText="1"/>
      <protection hidden="1"/>
    </xf>
    <xf numFmtId="9" fontId="8" fillId="0" borderId="23" xfId="9" applyFont="1" applyFill="1" applyBorder="1" applyAlignment="1" applyProtection="1">
      <alignment horizontal="justify" vertical="center" wrapText="1"/>
      <protection hidden="1"/>
    </xf>
    <xf numFmtId="9" fontId="5" fillId="0" borderId="33" xfId="9" applyFont="1" applyFill="1" applyBorder="1" applyAlignment="1" applyProtection="1">
      <alignment horizontal="center" vertical="center" wrapText="1"/>
      <protection hidden="1"/>
    </xf>
    <xf numFmtId="9" fontId="5" fillId="0" borderId="33" xfId="9" applyFont="1" applyFill="1" applyBorder="1" applyAlignment="1" applyProtection="1">
      <alignment horizontal="left" vertical="center" wrapText="1"/>
      <protection hidden="1"/>
    </xf>
    <xf numFmtId="9" fontId="5" fillId="0" borderId="23" xfId="9" applyFont="1" applyFill="1" applyBorder="1" applyAlignment="1" applyProtection="1">
      <alignment horizontal="left" vertical="center" wrapText="1"/>
      <protection hidden="1"/>
    </xf>
    <xf numFmtId="9" fontId="6" fillId="0" borderId="34" xfId="9" applyFont="1" applyFill="1" applyBorder="1" applyAlignment="1" applyProtection="1">
      <alignment horizontal="left" vertical="center" wrapText="1"/>
      <protection hidden="1"/>
    </xf>
    <xf numFmtId="14" fontId="8" fillId="0" borderId="23" xfId="0" applyNumberFormat="1" applyFont="1" applyBorder="1" applyAlignment="1" applyProtection="1">
      <alignment horizontal="center" vertical="center" wrapText="1"/>
      <protection hidden="1"/>
    </xf>
    <xf numFmtId="0" fontId="8" fillId="0" borderId="23" xfId="0" applyFont="1" applyBorder="1" applyAlignment="1">
      <alignment horizontal="center" vertical="center"/>
    </xf>
    <xf numFmtId="0" fontId="8" fillId="0" borderId="23" xfId="0" applyFont="1" applyBorder="1" applyAlignment="1">
      <alignment horizontal="center" vertical="center" wrapText="1"/>
    </xf>
    <xf numFmtId="0" fontId="8" fillId="10" borderId="23" xfId="0" applyFont="1" applyFill="1" applyBorder="1" applyAlignment="1">
      <alignment horizontal="center" vertical="center" wrapText="1"/>
    </xf>
    <xf numFmtId="9" fontId="8" fillId="2" borderId="23" xfId="0" applyNumberFormat="1" applyFont="1" applyFill="1" applyBorder="1" applyAlignment="1">
      <alignment horizontal="center" vertical="center" wrapText="1"/>
    </xf>
    <xf numFmtId="0" fontId="8" fillId="2" borderId="23" xfId="0" applyFont="1" applyFill="1" applyBorder="1" applyAlignment="1">
      <alignment horizontal="center" vertical="center" wrapText="1"/>
    </xf>
    <xf numFmtId="9" fontId="8" fillId="10" borderId="23" xfId="0" applyNumberFormat="1" applyFont="1" applyFill="1" applyBorder="1" applyAlignment="1">
      <alignment horizontal="center" vertical="center" wrapText="1"/>
    </xf>
    <xf numFmtId="0" fontId="13" fillId="0" borderId="23" xfId="0" applyFont="1" applyBorder="1" applyAlignment="1">
      <alignment horizontal="center" vertical="center" wrapText="1"/>
    </xf>
    <xf numFmtId="0" fontId="13" fillId="0" borderId="34" xfId="0" applyFont="1" applyBorder="1" applyAlignment="1">
      <alignment horizontal="center" vertical="center" wrapText="1"/>
    </xf>
    <xf numFmtId="9" fontId="8" fillId="0" borderId="34" xfId="9" applyFont="1" applyFill="1" applyBorder="1" applyAlignment="1">
      <alignment horizontal="center" vertical="center" wrapText="1"/>
    </xf>
    <xf numFmtId="9" fontId="13" fillId="0" borderId="34" xfId="9" applyFont="1" applyFill="1" applyBorder="1" applyAlignment="1">
      <alignment horizontal="center" vertical="center" wrapText="1"/>
    </xf>
    <xf numFmtId="1" fontId="13" fillId="0" borderId="34" xfId="9" applyNumberFormat="1" applyFont="1" applyFill="1" applyBorder="1" applyAlignment="1">
      <alignment horizontal="center" vertical="center" wrapText="1"/>
    </xf>
    <xf numFmtId="9" fontId="8" fillId="0" borderId="34" xfId="9" applyFont="1" applyBorder="1" applyAlignment="1">
      <alignment horizontal="center" vertical="center" wrapText="1"/>
    </xf>
    <xf numFmtId="0" fontId="8" fillId="0" borderId="23" xfId="0" applyFont="1" applyBorder="1" applyAlignment="1">
      <alignment horizontal="justify" vertical="center" wrapText="1"/>
    </xf>
    <xf numFmtId="9" fontId="13" fillId="0" borderId="34" xfId="9" applyFont="1" applyBorder="1" applyAlignment="1">
      <alignment horizontal="center" vertical="center" wrapText="1"/>
    </xf>
    <xf numFmtId="0" fontId="5" fillId="0" borderId="23" xfId="0" applyFont="1" applyBorder="1" applyAlignment="1">
      <alignment horizontal="justify" vertical="center" wrapText="1"/>
    </xf>
    <xf numFmtId="0" fontId="8" fillId="0" borderId="34" xfId="0" applyFont="1" applyBorder="1" applyAlignment="1">
      <alignment horizontal="justify" vertical="center" wrapText="1"/>
    </xf>
    <xf numFmtId="0" fontId="8" fillId="2" borderId="34" xfId="0" applyFont="1" applyFill="1" applyBorder="1" applyAlignment="1">
      <alignment horizontal="justify" vertical="center" wrapText="1"/>
    </xf>
    <xf numFmtId="0" fontId="13" fillId="2" borderId="23" xfId="0" applyFont="1" applyFill="1" applyBorder="1" applyAlignment="1">
      <alignment horizontal="center" vertical="center" wrapText="1"/>
    </xf>
    <xf numFmtId="0" fontId="13" fillId="2" borderId="34" xfId="0" applyFont="1" applyFill="1" applyBorder="1" applyAlignment="1">
      <alignment horizontal="center" vertical="center" wrapText="1"/>
    </xf>
    <xf numFmtId="9" fontId="13" fillId="2" borderId="34" xfId="9" applyFont="1" applyFill="1" applyBorder="1" applyAlignment="1">
      <alignment horizontal="center" vertical="center" wrapText="1"/>
    </xf>
    <xf numFmtId="0" fontId="13" fillId="2" borderId="34" xfId="0" applyFont="1" applyFill="1" applyBorder="1" applyAlignment="1">
      <alignment horizontal="justify" vertical="center" wrapText="1"/>
    </xf>
    <xf numFmtId="0" fontId="13" fillId="0" borderId="34" xfId="0" applyFont="1" applyBorder="1" applyAlignment="1">
      <alignment horizontal="justify" vertical="center" wrapText="1"/>
    </xf>
    <xf numFmtId="14" fontId="8" fillId="2" borderId="23" xfId="0" applyNumberFormat="1" applyFont="1" applyFill="1" applyBorder="1" applyAlignment="1" applyProtection="1">
      <alignment horizontal="center" vertical="center" wrapText="1"/>
      <protection hidden="1"/>
    </xf>
    <xf numFmtId="9" fontId="8" fillId="0" borderId="33" xfId="9" applyFont="1" applyFill="1" applyBorder="1" applyAlignment="1" applyProtection="1">
      <alignment horizontal="center" vertical="center" wrapText="1"/>
      <protection hidden="1"/>
    </xf>
    <xf numFmtId="10" fontId="8" fillId="0" borderId="23" xfId="9" applyNumberFormat="1" applyFont="1" applyFill="1" applyBorder="1" applyAlignment="1" applyProtection="1">
      <alignment horizontal="center" vertical="center" wrapText="1"/>
      <protection hidden="1"/>
    </xf>
    <xf numFmtId="3" fontId="32" fillId="0" borderId="34" xfId="9" applyNumberFormat="1" applyFont="1" applyFill="1" applyBorder="1" applyAlignment="1" applyProtection="1">
      <alignment horizontal="center" vertical="center" wrapText="1"/>
      <protection hidden="1"/>
    </xf>
    <xf numFmtId="3" fontId="32" fillId="0" borderId="23" xfId="9" applyNumberFormat="1" applyFont="1" applyFill="1" applyBorder="1" applyAlignment="1" applyProtection="1">
      <alignment horizontal="center" vertical="center" wrapText="1"/>
      <protection hidden="1"/>
    </xf>
    <xf numFmtId="3" fontId="13" fillId="0" borderId="23" xfId="9" applyNumberFormat="1" applyFont="1" applyFill="1" applyBorder="1" applyAlignment="1" applyProtection="1">
      <alignment horizontal="center" vertical="center" wrapText="1"/>
      <protection hidden="1"/>
    </xf>
    <xf numFmtId="9" fontId="13" fillId="0" borderId="23" xfId="9" applyFont="1" applyFill="1" applyBorder="1" applyAlignment="1" applyProtection="1">
      <alignment horizontal="center" vertical="center" wrapText="1"/>
      <protection hidden="1"/>
    </xf>
    <xf numFmtId="9" fontId="13" fillId="0" borderId="23" xfId="9" applyFont="1" applyFill="1" applyBorder="1" applyAlignment="1" applyProtection="1">
      <alignment horizontal="left" vertical="top" wrapText="1"/>
      <protection hidden="1"/>
    </xf>
    <xf numFmtId="9" fontId="8" fillId="0" borderId="23" xfId="9" applyFont="1" applyFill="1" applyBorder="1" applyAlignment="1" applyProtection="1">
      <alignment horizontal="justify" vertical="center"/>
      <protection hidden="1"/>
    </xf>
    <xf numFmtId="3" fontId="13" fillId="0" borderId="34" xfId="9" applyNumberFormat="1" applyFont="1" applyFill="1" applyBorder="1" applyAlignment="1" applyProtection="1">
      <alignment horizontal="center" vertical="center" wrapText="1"/>
      <protection hidden="1"/>
    </xf>
    <xf numFmtId="9" fontId="13" fillId="0" borderId="23" xfId="9" applyFont="1" applyFill="1" applyBorder="1" applyAlignment="1" applyProtection="1">
      <alignment horizontal="left" vertical="center" wrapText="1" indent="3"/>
      <protection hidden="1"/>
    </xf>
    <xf numFmtId="0" fontId="15" fillId="0" borderId="34" xfId="0" applyFont="1" applyBorder="1" applyAlignment="1">
      <alignment horizontal="justify" vertical="center" wrapText="1"/>
    </xf>
    <xf numFmtId="9" fontId="13" fillId="0" borderId="23" xfId="9" applyFont="1" applyFill="1" applyBorder="1" applyAlignment="1" applyProtection="1">
      <alignment horizontal="justify" vertical="center" wrapText="1"/>
      <protection hidden="1"/>
    </xf>
    <xf numFmtId="10" fontId="13" fillId="0" borderId="23" xfId="9" applyNumberFormat="1" applyFont="1" applyFill="1" applyBorder="1" applyAlignment="1" applyProtection="1">
      <alignment horizontal="center" vertical="center" wrapText="1"/>
      <protection hidden="1"/>
    </xf>
    <xf numFmtId="0" fontId="13" fillId="0" borderId="23" xfId="0" applyFont="1" applyBorder="1" applyAlignment="1">
      <alignment wrapText="1"/>
    </xf>
    <xf numFmtId="0" fontId="13" fillId="10" borderId="23" xfId="0" applyFont="1" applyFill="1" applyBorder="1" applyAlignment="1">
      <alignment wrapText="1"/>
    </xf>
    <xf numFmtId="9" fontId="33" fillId="0" borderId="34" xfId="9" applyFont="1" applyFill="1" applyBorder="1" applyAlignment="1" applyProtection="1">
      <alignment horizontal="left" vertical="center" wrapText="1"/>
      <protection hidden="1"/>
    </xf>
    <xf numFmtId="9" fontId="8" fillId="2" borderId="23" xfId="9" applyFont="1" applyFill="1" applyBorder="1" applyAlignment="1" applyProtection="1">
      <alignment horizontal="center" vertical="center" wrapText="1"/>
      <protection hidden="1"/>
    </xf>
    <xf numFmtId="167" fontId="8" fillId="0" borderId="23" xfId="9" applyNumberFormat="1" applyFont="1" applyFill="1" applyBorder="1" applyAlignment="1" applyProtection="1">
      <alignment horizontal="center" vertical="center" wrapText="1"/>
      <protection hidden="1"/>
    </xf>
    <xf numFmtId="9" fontId="5" fillId="2" borderId="33" xfId="9" applyFont="1" applyFill="1" applyBorder="1" applyAlignment="1" applyProtection="1">
      <alignment horizontal="justify" vertical="center" wrapText="1"/>
      <protection hidden="1"/>
    </xf>
    <xf numFmtId="0" fontId="8" fillId="10" borderId="23" xfId="0" applyFont="1" applyFill="1" applyBorder="1" applyAlignment="1">
      <alignment horizontal="center" vertical="center"/>
    </xf>
    <xf numFmtId="9" fontId="8" fillId="0" borderId="23" xfId="0" applyNumberFormat="1" applyFont="1" applyBorder="1" applyAlignment="1" applyProtection="1">
      <alignment horizontal="justify" vertical="center" wrapText="1"/>
      <protection hidden="1"/>
    </xf>
    <xf numFmtId="9" fontId="5" fillId="0" borderId="34" xfId="9" applyFont="1" applyFill="1" applyBorder="1" applyAlignment="1" applyProtection="1">
      <alignment horizontal="center" vertical="center" wrapText="1"/>
      <protection hidden="1"/>
    </xf>
    <xf numFmtId="167" fontId="5" fillId="0" borderId="23" xfId="9" applyNumberFormat="1" applyFont="1" applyFill="1" applyBorder="1" applyAlignment="1" applyProtection="1">
      <alignment horizontal="center" vertical="center" wrapText="1"/>
      <protection hidden="1"/>
    </xf>
    <xf numFmtId="0" fontId="5" fillId="0" borderId="38" xfId="0" applyFont="1" applyBorder="1" applyAlignment="1">
      <alignment horizontal="justify" vertical="center" wrapText="1"/>
    </xf>
    <xf numFmtId="3" fontId="5" fillId="0" borderId="23" xfId="9" applyNumberFormat="1" applyFont="1" applyFill="1" applyBorder="1" applyAlignment="1" applyProtection="1">
      <alignment horizontal="justify" vertical="center" wrapText="1"/>
      <protection hidden="1"/>
    </xf>
    <xf numFmtId="0" fontId="8" fillId="2" borderId="23" xfId="0" applyFont="1" applyFill="1" applyBorder="1" applyAlignment="1" applyProtection="1">
      <alignment horizontal="left" vertical="center" wrapText="1"/>
      <protection hidden="1"/>
    </xf>
    <xf numFmtId="3" fontId="13" fillId="0" borderId="34" xfId="0" applyNumberFormat="1" applyFont="1" applyBorder="1" applyAlignment="1">
      <alignment horizontal="center" vertical="center" wrapText="1"/>
    </xf>
    <xf numFmtId="168" fontId="5" fillId="0" borderId="23" xfId="11" applyNumberFormat="1" applyFont="1" applyFill="1" applyBorder="1" applyAlignment="1" applyProtection="1">
      <alignment horizontal="center" vertical="center" wrapText="1"/>
      <protection hidden="1"/>
    </xf>
    <xf numFmtId="168" fontId="5" fillId="0" borderId="34" xfId="11" applyNumberFormat="1" applyFont="1" applyFill="1" applyBorder="1" applyAlignment="1" applyProtection="1">
      <alignment horizontal="center" vertical="center" wrapText="1"/>
      <protection hidden="1"/>
    </xf>
    <xf numFmtId="0" fontId="8" fillId="0" borderId="33" xfId="0" applyFont="1" applyBorder="1" applyAlignment="1" applyProtection="1">
      <alignment horizontal="justify" vertical="center" wrapText="1"/>
      <protection hidden="1"/>
    </xf>
    <xf numFmtId="3" fontId="5" fillId="2" borderId="23" xfId="9" applyNumberFormat="1" applyFont="1" applyFill="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167" fontId="8" fillId="0" borderId="16" xfId="0" applyNumberFormat="1" applyFont="1" applyBorder="1" applyAlignment="1">
      <alignment horizontal="center" vertical="center" wrapText="1"/>
    </xf>
    <xf numFmtId="10" fontId="5" fillId="0" borderId="23" xfId="9" applyNumberFormat="1" applyFont="1" applyFill="1" applyBorder="1" applyAlignment="1" applyProtection="1">
      <alignment horizontal="center" vertical="center" wrapText="1"/>
      <protection hidden="1"/>
    </xf>
    <xf numFmtId="10" fontId="8" fillId="0" borderId="16" xfId="0" applyNumberFormat="1" applyFont="1" applyBorder="1" applyAlignment="1">
      <alignment horizontal="center" vertical="center" wrapText="1"/>
    </xf>
    <xf numFmtId="0" fontId="5" fillId="2" borderId="23" xfId="0" applyFont="1" applyFill="1" applyBorder="1" applyAlignment="1" applyProtection="1">
      <alignment horizontal="center" vertical="center"/>
      <protection hidden="1"/>
    </xf>
    <xf numFmtId="0" fontId="5" fillId="2" borderId="33" xfId="0" applyFont="1" applyFill="1" applyBorder="1" applyAlignment="1" applyProtection="1">
      <alignment horizontal="center" vertical="center" wrapText="1"/>
      <protection hidden="1"/>
    </xf>
    <xf numFmtId="9" fontId="5" fillId="0" borderId="23" xfId="9" applyFont="1" applyFill="1" applyBorder="1" applyAlignment="1" applyProtection="1">
      <alignment horizontal="center" vertical="center" wrapText="1"/>
    </xf>
    <xf numFmtId="9" fontId="13" fillId="2" borderId="34" xfId="0" applyNumberFormat="1"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4" xfId="0" applyFont="1" applyFill="1" applyBorder="1" applyAlignment="1">
      <alignment horizontal="center" vertical="center" wrapText="1"/>
    </xf>
    <xf numFmtId="9" fontId="13" fillId="10" borderId="33" xfId="0" applyNumberFormat="1" applyFont="1" applyFill="1" applyBorder="1" applyAlignment="1">
      <alignment horizontal="left" vertical="center" wrapText="1"/>
    </xf>
    <xf numFmtId="9" fontId="5" fillId="2" borderId="23" xfId="9" applyFont="1" applyFill="1" applyBorder="1" applyAlignment="1" applyProtection="1">
      <alignment horizontal="center" vertical="center" wrapText="1"/>
      <protection hidden="1"/>
    </xf>
    <xf numFmtId="9" fontId="13" fillId="0" borderId="34" xfId="0" applyNumberFormat="1" applyFont="1" applyBorder="1" applyAlignment="1">
      <alignment horizontal="center" vertical="center" wrapText="1"/>
    </xf>
    <xf numFmtId="9" fontId="5" fillId="0" borderId="23" xfId="12" applyFont="1" applyFill="1" applyBorder="1" applyAlignment="1" applyProtection="1">
      <alignment horizontal="justify" vertical="center" wrapText="1"/>
      <protection hidden="1"/>
    </xf>
    <xf numFmtId="0" fontId="13" fillId="0" borderId="34" xfId="0" applyFont="1" applyBorder="1" applyAlignment="1">
      <alignment wrapText="1"/>
    </xf>
    <xf numFmtId="9" fontId="13" fillId="0" borderId="34" xfId="0" applyNumberFormat="1" applyFont="1" applyBorder="1" applyAlignment="1">
      <alignment wrapText="1"/>
    </xf>
    <xf numFmtId="9" fontId="5" fillId="2" borderId="33" xfId="9" applyFont="1" applyFill="1" applyBorder="1" applyAlignment="1" applyProtection="1">
      <alignment horizontal="left" vertical="center" wrapText="1"/>
      <protection hidden="1"/>
    </xf>
    <xf numFmtId="0" fontId="13" fillId="2" borderId="38" xfId="0" applyFont="1" applyFill="1" applyBorder="1" applyAlignment="1">
      <alignment vertical="center" wrapText="1"/>
    </xf>
    <xf numFmtId="0" fontId="13" fillId="0" borderId="23" xfId="0" applyFont="1" applyBorder="1" applyAlignment="1">
      <alignment horizontal="left" vertical="center" wrapText="1"/>
    </xf>
    <xf numFmtId="0" fontId="8" fillId="0" borderId="34" xfId="0" applyFont="1" applyBorder="1" applyAlignment="1">
      <alignment horizontal="center" vertical="center" wrapText="1"/>
    </xf>
    <xf numFmtId="9" fontId="8" fillId="2" borderId="33" xfId="9" applyFont="1" applyFill="1" applyBorder="1" applyAlignment="1" applyProtection="1">
      <alignment horizontal="justify" vertical="center" wrapText="1"/>
      <protection hidden="1"/>
    </xf>
    <xf numFmtId="0" fontId="8" fillId="2" borderId="32" xfId="0" applyFont="1" applyFill="1" applyBorder="1" applyAlignment="1" applyProtection="1">
      <alignment horizontal="center" vertical="center" wrapText="1"/>
      <protection hidden="1"/>
    </xf>
    <xf numFmtId="0" fontId="8" fillId="2" borderId="11" xfId="0" applyFont="1" applyFill="1" applyBorder="1" applyAlignment="1" applyProtection="1">
      <alignment horizontal="justify" vertical="center" wrapText="1"/>
      <protection hidden="1"/>
    </xf>
    <xf numFmtId="0" fontId="8" fillId="2" borderId="11" xfId="0" applyFont="1" applyFill="1" applyBorder="1" applyAlignment="1" applyProtection="1">
      <alignment horizontal="center" vertical="center"/>
      <protection hidden="1"/>
    </xf>
    <xf numFmtId="14" fontId="8" fillId="2" borderId="11" xfId="0" applyNumberFormat="1" applyFont="1" applyFill="1" applyBorder="1" applyAlignment="1" applyProtection="1">
      <alignment horizontal="center" vertical="center"/>
      <protection hidden="1"/>
    </xf>
    <xf numFmtId="0" fontId="8" fillId="2" borderId="11" xfId="0" applyFont="1" applyFill="1" applyBorder="1" applyAlignment="1" applyProtection="1">
      <alignment horizontal="center" vertical="center" wrapText="1"/>
      <protection hidden="1"/>
    </xf>
    <xf numFmtId="0" fontId="8" fillId="2" borderId="11" xfId="0" applyFont="1" applyFill="1" applyBorder="1" applyAlignment="1" applyProtection="1">
      <alignment vertical="center"/>
      <protection hidden="1"/>
    </xf>
    <xf numFmtId="0" fontId="8" fillId="2" borderId="31" xfId="0" applyFont="1" applyFill="1" applyBorder="1" applyAlignment="1" applyProtection="1">
      <alignment vertical="center" wrapText="1"/>
      <protection hidden="1"/>
    </xf>
    <xf numFmtId="0" fontId="8" fillId="2" borderId="11" xfId="0" applyFont="1" applyFill="1" applyBorder="1" applyAlignment="1" applyProtection="1">
      <alignment vertical="center" wrapText="1"/>
      <protection hidden="1"/>
    </xf>
    <xf numFmtId="1" fontId="8" fillId="2" borderId="24" xfId="0" applyNumberFormat="1" applyFont="1" applyFill="1" applyBorder="1" applyAlignment="1" applyProtection="1">
      <alignment horizontal="center" vertical="center" wrapText="1"/>
      <protection hidden="1"/>
    </xf>
    <xf numFmtId="167" fontId="5" fillId="2" borderId="1" xfId="9" applyNumberFormat="1" applyFont="1" applyFill="1" applyBorder="1" applyAlignment="1" applyProtection="1">
      <alignment horizontal="center" vertical="center" wrapText="1"/>
      <protection hidden="1"/>
    </xf>
    <xf numFmtId="169" fontId="8" fillId="0" borderId="23" xfId="16" applyNumberFormat="1" applyFont="1" applyFill="1" applyBorder="1" applyAlignment="1" applyProtection="1">
      <alignment horizontal="justify" vertical="center" wrapText="1"/>
      <protection hidden="1"/>
    </xf>
    <xf numFmtId="43" fontId="5" fillId="0" borderId="23" xfId="16" applyFont="1" applyFill="1" applyBorder="1" applyAlignment="1" applyProtection="1">
      <alignment horizontal="center" vertical="center" wrapText="1"/>
      <protection hidden="1"/>
    </xf>
    <xf numFmtId="169" fontId="5" fillId="0" borderId="23" xfId="16" applyNumberFormat="1" applyFont="1" applyFill="1" applyBorder="1" applyAlignment="1" applyProtection="1">
      <alignment horizontal="center" vertical="center" wrapText="1"/>
      <protection hidden="1"/>
    </xf>
    <xf numFmtId="169" fontId="8" fillId="0" borderId="23" xfId="16" applyNumberFormat="1" applyFont="1" applyBorder="1" applyAlignment="1" applyProtection="1">
      <alignment horizontal="justify" vertical="center" wrapText="1"/>
      <protection hidden="1"/>
    </xf>
    <xf numFmtId="168" fontId="5" fillId="0" borderId="1" xfId="11" applyNumberFormat="1" applyFont="1" applyBorder="1" applyAlignment="1" applyProtection="1">
      <alignment horizontal="center" vertical="center" wrapText="1"/>
      <protection hidden="1"/>
    </xf>
    <xf numFmtId="3" fontId="8" fillId="2" borderId="1" xfId="0" applyNumberFormat="1" applyFont="1" applyFill="1" applyBorder="1" applyAlignment="1" applyProtection="1">
      <alignment horizontal="center" vertical="center" wrapText="1"/>
      <protection hidden="1"/>
    </xf>
    <xf numFmtId="9" fontId="8" fillId="2" borderId="11" xfId="0" applyNumberFormat="1" applyFont="1" applyFill="1" applyBorder="1" applyAlignment="1" applyProtection="1">
      <alignment horizontal="center" vertical="center" wrapText="1"/>
      <protection hidden="1"/>
    </xf>
    <xf numFmtId="9" fontId="8" fillId="0" borderId="11" xfId="0" applyNumberFormat="1" applyFont="1" applyBorder="1" applyAlignment="1" applyProtection="1">
      <alignment horizontal="center" vertical="center" wrapText="1"/>
      <protection hidden="1"/>
    </xf>
    <xf numFmtId="3" fontId="5" fillId="0" borderId="11" xfId="0" applyNumberFormat="1" applyFont="1" applyBorder="1" applyAlignment="1" applyProtection="1">
      <alignment horizontal="center" vertical="center" wrapText="1"/>
      <protection hidden="1"/>
    </xf>
    <xf numFmtId="9" fontId="5" fillId="0" borderId="11" xfId="0" applyNumberFormat="1" applyFont="1" applyBorder="1" applyAlignment="1" applyProtection="1">
      <alignment horizontal="center" vertical="center" wrapText="1"/>
      <protection hidden="1"/>
    </xf>
    <xf numFmtId="9" fontId="8" fillId="0" borderId="11" xfId="0" applyNumberFormat="1" applyFont="1" applyBorder="1" applyAlignment="1" applyProtection="1">
      <alignment horizontal="justify" vertical="center" wrapText="1"/>
      <protection hidden="1"/>
    </xf>
    <xf numFmtId="9" fontId="5" fillId="0" borderId="31" xfId="0" applyNumberFormat="1" applyFont="1" applyBorder="1" applyAlignment="1" applyProtection="1">
      <alignment horizontal="left" vertical="center" wrapText="1"/>
      <protection hidden="1"/>
    </xf>
    <xf numFmtId="9" fontId="5" fillId="0" borderId="11" xfId="0" applyNumberFormat="1" applyFont="1" applyBorder="1" applyAlignment="1" applyProtection="1">
      <alignment horizontal="left" vertical="center" wrapText="1"/>
      <protection hidden="1"/>
    </xf>
    <xf numFmtId="3" fontId="5" fillId="0" borderId="32" xfId="0" applyNumberFormat="1" applyFont="1" applyBorder="1" applyAlignment="1" applyProtection="1">
      <alignment horizontal="center" vertical="center" wrapText="1"/>
      <protection hidden="1"/>
    </xf>
    <xf numFmtId="9" fontId="5" fillId="0" borderId="31" xfId="0" applyNumberFormat="1" applyFont="1" applyBorder="1" applyAlignment="1" applyProtection="1">
      <alignment horizontal="center" vertical="center" wrapText="1"/>
      <protection hidden="1"/>
    </xf>
    <xf numFmtId="9" fontId="5" fillId="0" borderId="31" xfId="0" applyNumberFormat="1" applyFont="1" applyBorder="1" applyAlignment="1" applyProtection="1">
      <alignment horizontal="justify" vertical="center" wrapText="1"/>
      <protection hidden="1"/>
    </xf>
    <xf numFmtId="9" fontId="5" fillId="0" borderId="11" xfId="0" applyNumberFormat="1" applyFont="1" applyBorder="1" applyAlignment="1" applyProtection="1">
      <alignment horizontal="justify" vertical="center" wrapText="1"/>
      <protection hidden="1"/>
    </xf>
    <xf numFmtId="9" fontId="6" fillId="0" borderId="32" xfId="0" applyNumberFormat="1" applyFont="1" applyBorder="1" applyAlignment="1" applyProtection="1">
      <alignment horizontal="left" vertical="center" wrapText="1"/>
      <protection hidden="1"/>
    </xf>
    <xf numFmtId="9" fontId="8" fillId="2" borderId="24" xfId="0" applyNumberFormat="1" applyFont="1" applyFill="1" applyBorder="1" applyAlignment="1" applyProtection="1">
      <alignment horizontal="center" vertical="center" wrapText="1"/>
      <protection hidden="1"/>
    </xf>
    <xf numFmtId="9" fontId="8" fillId="2" borderId="8" xfId="0" applyNumberFormat="1" applyFont="1" applyFill="1" applyBorder="1" applyAlignment="1" applyProtection="1">
      <alignment horizontal="center" vertical="center" wrapText="1"/>
      <protection hidden="1"/>
    </xf>
    <xf numFmtId="0" fontId="56" fillId="2" borderId="23" xfId="0" applyFont="1" applyFill="1" applyBorder="1" applyAlignment="1" applyProtection="1">
      <alignment horizontal="center" vertical="center" wrapText="1"/>
      <protection locked="0"/>
    </xf>
    <xf numFmtId="173" fontId="35" fillId="31" borderId="1" xfId="0" applyNumberFormat="1" applyFont="1" applyFill="1" applyBorder="1"/>
    <xf numFmtId="173" fontId="35" fillId="31" borderId="25" xfId="0" applyNumberFormat="1" applyFont="1" applyFill="1" applyBorder="1"/>
    <xf numFmtId="173" fontId="35" fillId="31" borderId="25" xfId="0" applyNumberFormat="1" applyFont="1" applyFill="1" applyBorder="1" applyAlignment="1">
      <alignment wrapText="1"/>
    </xf>
    <xf numFmtId="0" fontId="3" fillId="9" borderId="23" xfId="0" applyFont="1" applyFill="1" applyBorder="1" applyAlignment="1">
      <alignment horizontal="center" vertical="center" wrapText="1"/>
    </xf>
    <xf numFmtId="0" fontId="3" fillId="24" borderId="0" xfId="17" applyFont="1" applyFill="1" applyProtection="1">
      <protection locked="0"/>
    </xf>
    <xf numFmtId="0" fontId="3" fillId="24" borderId="25" xfId="17" applyFont="1" applyFill="1" applyBorder="1" applyAlignment="1" applyProtection="1">
      <alignment vertical="center" wrapText="1"/>
      <protection locked="0"/>
    </xf>
    <xf numFmtId="0" fontId="3" fillId="24" borderId="25" xfId="17" applyFont="1" applyFill="1" applyBorder="1" applyAlignment="1" applyProtection="1">
      <alignment horizontal="center" vertical="center" wrapText="1"/>
      <protection locked="0"/>
    </xf>
    <xf numFmtId="9" fontId="3" fillId="24" borderId="25" xfId="18" applyFont="1" applyFill="1" applyBorder="1" applyAlignment="1" applyProtection="1">
      <alignment vertical="center" wrapText="1"/>
      <protection locked="0"/>
    </xf>
    <xf numFmtId="14" fontId="3" fillId="24" borderId="25" xfId="18" applyNumberFormat="1" applyFont="1" applyFill="1" applyBorder="1" applyAlignment="1" applyProtection="1">
      <alignment vertical="center" wrapText="1"/>
      <protection locked="0"/>
    </xf>
    <xf numFmtId="0" fontId="3" fillId="0" borderId="25" xfId="17" applyFont="1" applyBorder="1" applyAlignment="1" applyProtection="1">
      <alignment horizontal="justify" vertical="center" wrapText="1"/>
      <protection locked="0"/>
    </xf>
    <xf numFmtId="9" fontId="3" fillId="24" borderId="25" xfId="18" applyFont="1" applyFill="1" applyBorder="1" applyAlignment="1" applyProtection="1">
      <alignment horizontal="center" vertical="center" wrapText="1"/>
      <protection locked="0"/>
    </xf>
    <xf numFmtId="14" fontId="3" fillId="24" borderId="25" xfId="18" applyNumberFormat="1" applyFont="1" applyFill="1" applyBorder="1" applyAlignment="1" applyProtection="1">
      <alignment horizontal="center" vertical="center" wrapText="1"/>
      <protection locked="0"/>
    </xf>
    <xf numFmtId="0" fontId="3" fillId="0" borderId="1" xfId="17" applyFont="1" applyBorder="1" applyAlignment="1" applyProtection="1">
      <alignment horizontal="justify" vertical="center" wrapText="1"/>
      <protection locked="0"/>
    </xf>
    <xf numFmtId="0" fontId="3" fillId="24" borderId="1" xfId="17" applyFont="1" applyFill="1" applyBorder="1" applyAlignment="1" applyProtection="1">
      <alignment horizontal="center" vertical="center"/>
      <protection locked="0"/>
    </xf>
    <xf numFmtId="14" fontId="3" fillId="24" borderId="1" xfId="17" applyNumberFormat="1" applyFont="1" applyFill="1" applyBorder="1" applyAlignment="1" applyProtection="1">
      <alignment horizontal="center" vertical="center" wrapText="1"/>
      <protection locked="0"/>
    </xf>
    <xf numFmtId="9" fontId="3" fillId="24" borderId="1" xfId="18" applyFont="1" applyFill="1" applyBorder="1" applyAlignment="1" applyProtection="1">
      <alignment horizontal="center" vertical="center" wrapText="1"/>
      <protection locked="0"/>
    </xf>
    <xf numFmtId="0" fontId="3" fillId="24" borderId="1" xfId="17" applyFont="1" applyFill="1" applyBorder="1" applyAlignment="1" applyProtection="1">
      <alignment horizontal="center" vertical="center" wrapText="1"/>
      <protection locked="0"/>
    </xf>
    <xf numFmtId="0" fontId="3" fillId="0" borderId="1" xfId="17" applyFont="1" applyBorder="1" applyAlignment="1" applyProtection="1">
      <alignment horizontal="center" vertical="center"/>
      <protection locked="0"/>
    </xf>
    <xf numFmtId="0" fontId="3" fillId="26" borderId="1" xfId="17" applyFont="1" applyFill="1" applyBorder="1" applyAlignment="1">
      <alignment horizontal="center" vertical="center"/>
    </xf>
    <xf numFmtId="0" fontId="3" fillId="0" borderId="1" xfId="17" applyFont="1" applyBorder="1" applyAlignment="1" applyProtection="1">
      <alignment horizontal="center" vertical="center" wrapText="1"/>
      <protection locked="0"/>
    </xf>
    <xf numFmtId="0" fontId="3" fillId="24" borderId="1" xfId="17" applyFont="1" applyFill="1" applyBorder="1" applyAlignment="1">
      <alignment horizontal="center" vertical="center" wrapText="1"/>
    </xf>
    <xf numFmtId="0" fontId="3" fillId="24" borderId="1" xfId="17" applyFont="1" applyFill="1" applyBorder="1" applyAlignment="1" applyProtection="1">
      <alignment horizontal="justify" vertical="center" wrapText="1"/>
      <protection locked="0"/>
    </xf>
    <xf numFmtId="0" fontId="23" fillId="24" borderId="0" xfId="17" applyFont="1" applyFill="1" applyProtection="1">
      <protection locked="0"/>
    </xf>
    <xf numFmtId="0" fontId="3" fillId="24" borderId="25" xfId="17" applyFont="1" applyFill="1" applyBorder="1" applyAlignment="1" applyProtection="1">
      <alignment horizontal="justify" vertical="center" wrapText="1"/>
      <protection locked="0"/>
    </xf>
    <xf numFmtId="14" fontId="3" fillId="24" borderId="1" xfId="18" applyNumberFormat="1" applyFont="1" applyFill="1" applyBorder="1" applyAlignment="1" applyProtection="1">
      <alignment horizontal="center" vertical="center" wrapText="1"/>
      <protection locked="0"/>
    </xf>
    <xf numFmtId="0" fontId="3" fillId="24" borderId="1" xfId="17" applyFont="1" applyFill="1" applyBorder="1" applyAlignment="1" applyProtection="1">
      <alignment vertical="center" wrapText="1"/>
      <protection locked="0"/>
    </xf>
    <xf numFmtId="0" fontId="3" fillId="24" borderId="1" xfId="17" applyFont="1" applyFill="1" applyBorder="1" applyAlignment="1">
      <alignment vertical="center" wrapText="1"/>
    </xf>
    <xf numFmtId="9" fontId="3" fillId="0" borderId="25" xfId="18" applyFont="1" applyFill="1" applyBorder="1" applyAlignment="1" applyProtection="1">
      <alignment horizontal="center" vertical="center" wrapText="1"/>
      <protection locked="0"/>
    </xf>
    <xf numFmtId="0" fontId="16" fillId="24" borderId="1" xfId="17" applyFont="1" applyFill="1" applyBorder="1" applyAlignment="1" applyProtection="1">
      <alignment horizontal="justify" vertical="center" wrapText="1"/>
      <protection locked="0"/>
    </xf>
    <xf numFmtId="9" fontId="3" fillId="24" borderId="1" xfId="17" applyNumberFormat="1" applyFont="1" applyFill="1" applyBorder="1" applyAlignment="1" applyProtection="1">
      <alignment horizontal="center" vertical="center" wrapText="1"/>
      <protection locked="0"/>
    </xf>
    <xf numFmtId="0" fontId="16" fillId="24" borderId="1" xfId="17" applyFont="1" applyFill="1" applyBorder="1" applyAlignment="1" applyProtection="1">
      <alignment horizontal="center" vertical="center" wrapText="1"/>
      <protection locked="0"/>
    </xf>
    <xf numFmtId="0" fontId="3" fillId="24" borderId="24" xfId="17" applyFont="1" applyFill="1" applyBorder="1" applyAlignment="1" applyProtection="1">
      <alignment horizontal="center" vertical="center" wrapText="1"/>
      <protection locked="0"/>
    </xf>
    <xf numFmtId="14" fontId="3" fillId="0" borderId="1" xfId="17" applyNumberFormat="1" applyFont="1" applyBorder="1" applyAlignment="1" applyProtection="1">
      <alignment horizontal="center" vertical="center" wrapText="1"/>
      <protection locked="0"/>
    </xf>
    <xf numFmtId="0" fontId="3" fillId="0" borderId="1" xfId="17" applyFont="1" applyBorder="1" applyAlignment="1" applyProtection="1">
      <alignment vertical="center"/>
      <protection locked="0"/>
    </xf>
    <xf numFmtId="0" fontId="3" fillId="26" borderId="1" xfId="17" applyFont="1" applyFill="1" applyBorder="1" applyAlignment="1">
      <alignment vertical="center"/>
    </xf>
    <xf numFmtId="0" fontId="3" fillId="0" borderId="1" xfId="17" applyFont="1" applyBorder="1" applyAlignment="1" applyProtection="1">
      <alignment vertical="center" wrapText="1"/>
      <protection locked="0"/>
    </xf>
    <xf numFmtId="0" fontId="3" fillId="2" borderId="1" xfId="17" applyFont="1" applyFill="1" applyBorder="1" applyAlignment="1" applyProtection="1">
      <alignment horizontal="justify" vertical="center" wrapText="1"/>
      <protection locked="0"/>
    </xf>
    <xf numFmtId="0" fontId="3" fillId="2" borderId="1" xfId="17" applyFont="1" applyFill="1" applyBorder="1" applyAlignment="1" applyProtection="1">
      <alignment horizontal="center" vertical="center"/>
      <protection locked="0"/>
    </xf>
    <xf numFmtId="0" fontId="3" fillId="0" borderId="25" xfId="17" applyFont="1" applyBorder="1" applyAlignment="1" applyProtection="1">
      <alignment horizontal="center" vertical="center" wrapText="1"/>
      <protection locked="0"/>
    </xf>
    <xf numFmtId="14" fontId="3" fillId="0" borderId="25" xfId="18" applyNumberFormat="1" applyFont="1" applyFill="1" applyBorder="1" applyAlignment="1" applyProtection="1">
      <alignment vertical="center" wrapText="1"/>
      <protection locked="0"/>
    </xf>
    <xf numFmtId="9" fontId="3" fillId="0" borderId="1" xfId="18" applyFont="1" applyFill="1" applyBorder="1" applyAlignment="1" applyProtection="1">
      <alignment vertical="center" wrapText="1"/>
      <protection locked="0"/>
    </xf>
    <xf numFmtId="14" fontId="3" fillId="24" borderId="1" xfId="18" applyNumberFormat="1" applyFont="1" applyFill="1" applyBorder="1" applyAlignment="1" applyProtection="1">
      <alignment vertical="center" wrapText="1"/>
      <protection locked="0"/>
    </xf>
    <xf numFmtId="14" fontId="3" fillId="0" borderId="1" xfId="18" applyNumberFormat="1" applyFont="1" applyFill="1" applyBorder="1" applyAlignment="1" applyProtection="1">
      <alignment vertical="center" wrapText="1"/>
      <protection locked="0"/>
    </xf>
    <xf numFmtId="9" fontId="3" fillId="10" borderId="1" xfId="17" applyNumberFormat="1" applyFont="1" applyFill="1" applyBorder="1" applyAlignment="1">
      <alignment horizontal="center" vertical="center" wrapText="1"/>
    </xf>
    <xf numFmtId="0" fontId="3" fillId="10" borderId="1" xfId="17" applyFont="1" applyFill="1" applyBorder="1" applyAlignment="1">
      <alignment horizontal="justify" vertical="center" wrapText="1"/>
    </xf>
    <xf numFmtId="0" fontId="14" fillId="0" borderId="1" xfId="17" applyFont="1" applyBorder="1" applyAlignment="1">
      <alignment horizontal="justify" vertical="center" wrapText="1"/>
    </xf>
    <xf numFmtId="14" fontId="3" fillId="0" borderId="25" xfId="18" applyNumberFormat="1" applyFont="1" applyFill="1" applyBorder="1" applyAlignment="1" applyProtection="1">
      <alignment horizontal="center" vertical="center" wrapText="1"/>
      <protection locked="0"/>
    </xf>
    <xf numFmtId="0" fontId="3" fillId="0" borderId="25" xfId="17" applyFont="1" applyBorder="1" applyAlignment="1">
      <alignment horizontal="justify" vertical="center" wrapText="1"/>
    </xf>
    <xf numFmtId="0" fontId="3" fillId="0" borderId="1" xfId="17" applyFont="1" applyBorder="1" applyAlignment="1">
      <alignment horizontal="center" vertical="center" wrapText="1"/>
    </xf>
    <xf numFmtId="0" fontId="3" fillId="0" borderId="1" xfId="17" applyFont="1" applyBorder="1" applyAlignment="1">
      <alignment horizontal="justify" vertical="center" wrapText="1"/>
    </xf>
    <xf numFmtId="14" fontId="3" fillId="0" borderId="13" xfId="17" applyNumberFormat="1" applyFont="1" applyBorder="1" applyAlignment="1">
      <alignment horizontal="center" vertical="center" wrapText="1"/>
    </xf>
    <xf numFmtId="9" fontId="3" fillId="2" borderId="25" xfId="18" applyFont="1" applyFill="1" applyBorder="1" applyAlignment="1" applyProtection="1">
      <alignment vertical="center" wrapText="1"/>
      <protection locked="0"/>
    </xf>
    <xf numFmtId="0" fontId="3" fillId="10" borderId="13" xfId="17" applyFont="1" applyFill="1" applyBorder="1" applyAlignment="1">
      <alignment horizontal="justify" vertical="center" wrapText="1"/>
    </xf>
    <xf numFmtId="0" fontId="3" fillId="2" borderId="25" xfId="17" applyFont="1" applyFill="1" applyBorder="1" applyAlignment="1">
      <alignment horizontal="justify" vertical="center" wrapText="1"/>
    </xf>
    <xf numFmtId="0" fontId="3" fillId="2" borderId="1" xfId="17" applyFont="1" applyFill="1" applyBorder="1" applyAlignment="1" applyProtection="1">
      <alignment horizontal="center" vertical="center" wrapText="1"/>
      <protection locked="0"/>
    </xf>
    <xf numFmtId="0" fontId="16" fillId="0" borderId="1" xfId="17" applyFont="1" applyBorder="1" applyAlignment="1" applyProtection="1">
      <alignment horizontal="justify" vertical="center" wrapText="1"/>
      <protection locked="0"/>
    </xf>
    <xf numFmtId="9" fontId="3" fillId="0" borderId="1" xfId="18" applyFont="1" applyFill="1" applyBorder="1" applyAlignment="1" applyProtection="1">
      <alignment horizontal="center" vertical="center" wrapText="1"/>
      <protection locked="0"/>
    </xf>
    <xf numFmtId="14" fontId="3" fillId="24" borderId="1" xfId="17" applyNumberFormat="1" applyFont="1" applyFill="1" applyBorder="1" applyAlignment="1" applyProtection="1">
      <alignment horizontal="justify" vertical="center" wrapText="1"/>
      <protection locked="0"/>
    </xf>
    <xf numFmtId="14" fontId="3" fillId="2" borderId="25" xfId="17" applyNumberFormat="1" applyFont="1" applyFill="1" applyBorder="1" applyAlignment="1" applyProtection="1">
      <alignment horizontal="center" vertical="center" wrapText="1"/>
      <protection locked="0"/>
    </xf>
    <xf numFmtId="9" fontId="3" fillId="2" borderId="25" xfId="17" applyNumberFormat="1" applyFont="1" applyFill="1" applyBorder="1" applyAlignment="1" applyProtection="1">
      <alignment horizontal="center" vertical="center" wrapText="1"/>
      <protection locked="0"/>
    </xf>
    <xf numFmtId="0" fontId="3" fillId="2" borderId="25" xfId="17" applyFont="1" applyFill="1" applyBorder="1" applyAlignment="1" applyProtection="1">
      <alignment horizontal="center" vertical="center" wrapText="1"/>
      <protection locked="0"/>
    </xf>
    <xf numFmtId="0" fontId="3" fillId="2" borderId="1" xfId="17" applyFont="1" applyFill="1" applyBorder="1" applyAlignment="1">
      <alignment horizontal="center" vertical="center"/>
    </xf>
    <xf numFmtId="9" fontId="3" fillId="0" borderId="25" xfId="17" applyNumberFormat="1" applyFont="1" applyBorder="1" applyAlignment="1" applyProtection="1">
      <alignment horizontal="center" vertical="center" wrapText="1"/>
      <protection locked="0"/>
    </xf>
    <xf numFmtId="14" fontId="3" fillId="0" borderId="25" xfId="17" applyNumberFormat="1" applyFont="1" applyBorder="1" applyAlignment="1" applyProtection="1">
      <alignment horizontal="center" vertical="center" wrapText="1"/>
      <protection locked="0"/>
    </xf>
    <xf numFmtId="0" fontId="3" fillId="0" borderId="24" xfId="17" applyFont="1" applyBorder="1" applyAlignment="1" applyProtection="1">
      <alignment horizontal="center" vertical="center" wrapText="1"/>
      <protection locked="0"/>
    </xf>
    <xf numFmtId="0" fontId="14" fillId="0" borderId="1" xfId="17" applyFont="1" applyBorder="1" applyAlignment="1" applyProtection="1">
      <alignment horizontal="justify" vertical="center" wrapText="1"/>
      <protection locked="0"/>
    </xf>
    <xf numFmtId="9" fontId="3" fillId="0" borderId="1" xfId="17" applyNumberFormat="1" applyFont="1" applyBorder="1" applyAlignment="1" applyProtection="1">
      <alignment horizontal="center" vertical="center" wrapText="1"/>
      <protection locked="0"/>
    </xf>
    <xf numFmtId="0" fontId="23" fillId="3" borderId="1" xfId="17" applyFont="1" applyFill="1" applyBorder="1" applyAlignment="1" applyProtection="1">
      <alignment horizontal="center" vertical="center" wrapText="1"/>
      <protection locked="0"/>
    </xf>
    <xf numFmtId="0" fontId="23" fillId="24" borderId="1" xfId="17" applyFont="1" applyFill="1" applyBorder="1" applyAlignment="1" applyProtection="1">
      <alignment horizontal="center" vertical="center" wrapText="1"/>
      <protection locked="0"/>
    </xf>
    <xf numFmtId="0" fontId="23" fillId="0" borderId="1" xfId="17" applyFont="1" applyBorder="1" applyAlignment="1" applyProtection="1">
      <alignment horizontal="center" vertical="center" wrapText="1"/>
      <protection locked="0"/>
    </xf>
    <xf numFmtId="0" fontId="3" fillId="24" borderId="0" xfId="17" applyFont="1" applyFill="1" applyAlignment="1" applyProtection="1">
      <alignment vertical="center"/>
      <protection locked="0"/>
    </xf>
    <xf numFmtId="0" fontId="3" fillId="2" borderId="0" xfId="17" applyFont="1" applyFill="1" applyAlignment="1" applyProtection="1">
      <alignment vertical="center"/>
      <protection locked="0"/>
    </xf>
    <xf numFmtId="0" fontId="3" fillId="2" borderId="0" xfId="17" applyFont="1" applyFill="1" applyProtection="1">
      <protection locked="0"/>
    </xf>
    <xf numFmtId="0" fontId="58" fillId="0" borderId="0" xfId="17" applyProtection="1">
      <protection locked="0"/>
    </xf>
    <xf numFmtId="0" fontId="58" fillId="2" borderId="0" xfId="17" applyFill="1" applyProtection="1">
      <protection locked="0"/>
    </xf>
    <xf numFmtId="0" fontId="22" fillId="24" borderId="0" xfId="17" applyFont="1" applyFill="1" applyAlignment="1" applyProtection="1">
      <alignment horizontal="left" vertical="top"/>
      <protection locked="0"/>
    </xf>
    <xf numFmtId="0" fontId="58" fillId="2" borderId="0" xfId="17" applyFill="1"/>
    <xf numFmtId="0" fontId="23" fillId="2" borderId="6" xfId="17" applyFont="1" applyFill="1" applyBorder="1"/>
    <xf numFmtId="0" fontId="24" fillId="24" borderId="0" xfId="17" applyFont="1" applyFill="1" applyAlignment="1" applyProtection="1">
      <alignment horizontal="center" vertical="top"/>
      <protection locked="0"/>
    </xf>
    <xf numFmtId="0" fontId="8" fillId="24" borderId="1" xfId="17" applyFont="1" applyFill="1" applyBorder="1" applyAlignment="1" applyProtection="1">
      <alignment horizontal="left" vertical="center"/>
      <protection locked="0"/>
    </xf>
    <xf numFmtId="0" fontId="8" fillId="24" borderId="1" xfId="17" applyFont="1" applyFill="1" applyBorder="1" applyAlignment="1" applyProtection="1">
      <alignment vertical="center"/>
      <protection locked="0"/>
    </xf>
    <xf numFmtId="0" fontId="3" fillId="24" borderId="24" xfId="17" applyFont="1" applyFill="1" applyBorder="1" applyAlignment="1" applyProtection="1">
      <alignment horizontal="justify" vertical="center" wrapText="1"/>
      <protection locked="0"/>
    </xf>
    <xf numFmtId="0" fontId="3" fillId="24" borderId="24" xfId="17" applyFont="1" applyFill="1" applyBorder="1" applyAlignment="1" applyProtection="1">
      <alignment horizontal="center" vertical="center"/>
      <protection locked="0"/>
    </xf>
    <xf numFmtId="0" fontId="3" fillId="24" borderId="24" xfId="17" applyFont="1" applyFill="1" applyBorder="1" applyAlignment="1">
      <alignment horizontal="center" vertical="center" wrapText="1"/>
    </xf>
    <xf numFmtId="0" fontId="3" fillId="26" borderId="24" xfId="17" applyFont="1" applyFill="1" applyBorder="1" applyAlignment="1">
      <alignment horizontal="center" vertical="center"/>
    </xf>
    <xf numFmtId="0" fontId="3" fillId="0" borderId="24" xfId="17" applyFont="1" applyBorder="1" applyAlignment="1" applyProtection="1">
      <alignment horizontal="center" vertical="center"/>
      <protection locked="0"/>
    </xf>
    <xf numFmtId="0" fontId="0" fillId="2" borderId="1" xfId="0" applyFill="1" applyBorder="1" applyAlignment="1">
      <alignment horizontal="right"/>
    </xf>
    <xf numFmtId="0" fontId="35" fillId="10" borderId="13" xfId="0" applyFont="1" applyFill="1" applyBorder="1" applyAlignment="1">
      <alignment horizontal="right"/>
    </xf>
    <xf numFmtId="0" fontId="3" fillId="24" borderId="24" xfId="6" applyFill="1" applyBorder="1" applyAlignment="1" applyProtection="1">
      <alignment horizontal="center" vertical="center" wrapText="1"/>
      <protection locked="0"/>
    </xf>
    <xf numFmtId="0" fontId="3" fillId="24" borderId="25" xfId="6" applyFill="1" applyBorder="1" applyAlignment="1" applyProtection="1">
      <alignment horizontal="center" vertical="center" wrapText="1"/>
      <protection locked="0"/>
    </xf>
    <xf numFmtId="0" fontId="3" fillId="24" borderId="25" xfId="17" applyFont="1" applyFill="1" applyBorder="1" applyAlignment="1" applyProtection="1">
      <alignment horizontal="center" vertical="center"/>
      <protection locked="0"/>
    </xf>
    <xf numFmtId="9" fontId="3" fillId="24" borderId="25" xfId="17" applyNumberFormat="1" applyFont="1" applyFill="1" applyBorder="1" applyAlignment="1" applyProtection="1">
      <alignment horizontal="justify" vertical="center" wrapText="1"/>
      <protection locked="0"/>
    </xf>
    <xf numFmtId="0" fontId="3" fillId="0" borderId="25" xfId="17" applyFont="1" applyBorder="1" applyAlignment="1" applyProtection="1">
      <alignment horizontal="center" vertical="center"/>
      <protection locked="0"/>
    </xf>
    <xf numFmtId="0" fontId="3" fillId="24" borderId="13" xfId="17" applyFont="1" applyFill="1" applyBorder="1" applyAlignment="1" applyProtection="1">
      <alignment horizontal="center" vertical="center" wrapText="1"/>
      <protection locked="0"/>
    </xf>
    <xf numFmtId="9" fontId="3" fillId="24" borderId="25" xfId="17" applyNumberFormat="1" applyFont="1" applyFill="1" applyBorder="1" applyAlignment="1" applyProtection="1">
      <alignment horizontal="center" vertical="center" wrapText="1"/>
      <protection locked="0"/>
    </xf>
    <xf numFmtId="0" fontId="3" fillId="10" borderId="25" xfId="17" applyFont="1" applyFill="1" applyBorder="1" applyAlignment="1">
      <alignment horizontal="justify" vertical="center" wrapText="1"/>
    </xf>
    <xf numFmtId="14" fontId="3" fillId="24" borderId="25" xfId="17" applyNumberFormat="1" applyFont="1" applyFill="1" applyBorder="1" applyAlignment="1" applyProtection="1">
      <alignment horizontal="justify" vertical="center" wrapText="1"/>
      <protection locked="0"/>
    </xf>
    <xf numFmtId="0" fontId="3" fillId="24" borderId="29" xfId="17" applyFont="1" applyFill="1" applyBorder="1" applyAlignment="1" applyProtection="1">
      <alignment horizontal="justify" vertical="center" wrapText="1"/>
      <protection locked="0"/>
    </xf>
    <xf numFmtId="0" fontId="3" fillId="24" borderId="42" xfId="17" applyFont="1" applyFill="1" applyBorder="1" applyAlignment="1" applyProtection="1">
      <alignment horizontal="center" vertical="center" wrapText="1"/>
      <protection locked="0"/>
    </xf>
    <xf numFmtId="0" fontId="3" fillId="24" borderId="30" xfId="17" applyFont="1" applyFill="1" applyBorder="1" applyAlignment="1">
      <alignment horizontal="center" vertical="center" wrapText="1"/>
    </xf>
    <xf numFmtId="0" fontId="3" fillId="24" borderId="30" xfId="17" applyFont="1" applyFill="1" applyBorder="1" applyAlignment="1" applyProtection="1">
      <alignment horizontal="center" vertical="center" wrapText="1"/>
      <protection locked="0"/>
    </xf>
    <xf numFmtId="0" fontId="3" fillId="2" borderId="2" xfId="17" applyFont="1" applyFill="1" applyBorder="1" applyAlignment="1">
      <alignment horizontal="center" vertical="center" wrapText="1"/>
    </xf>
    <xf numFmtId="0" fontId="3" fillId="24" borderId="27" xfId="17" applyFont="1" applyFill="1" applyBorder="1" applyAlignment="1" applyProtection="1">
      <alignment horizontal="center" vertical="center"/>
      <protection locked="0"/>
    </xf>
    <xf numFmtId="0" fontId="3" fillId="24" borderId="27" xfId="17" applyFont="1" applyFill="1" applyBorder="1" applyAlignment="1" applyProtection="1">
      <alignment horizontal="justify" vertical="center" wrapText="1"/>
      <protection locked="0"/>
    </xf>
    <xf numFmtId="0" fontId="3" fillId="24" borderId="27" xfId="17" applyFont="1" applyFill="1" applyBorder="1" applyAlignment="1" applyProtection="1">
      <alignment horizontal="center" vertical="center" wrapText="1"/>
      <protection locked="0"/>
    </xf>
    <xf numFmtId="0" fontId="3" fillId="24" borderId="27" xfId="17" applyFont="1" applyFill="1" applyBorder="1" applyAlignment="1">
      <alignment horizontal="center" vertical="center" wrapText="1"/>
    </xf>
    <xf numFmtId="0" fontId="3" fillId="26" borderId="27" xfId="17" applyFont="1" applyFill="1" applyBorder="1" applyAlignment="1">
      <alignment horizontal="center" vertical="center"/>
    </xf>
    <xf numFmtId="0" fontId="3" fillId="0" borderId="27" xfId="17" applyFont="1" applyBorder="1" applyAlignment="1" applyProtection="1">
      <alignment horizontal="center" vertical="center"/>
      <protection locked="0"/>
    </xf>
    <xf numFmtId="0" fontId="3" fillId="2" borderId="9" xfId="17" applyFont="1" applyFill="1" applyBorder="1" applyAlignment="1">
      <alignment horizontal="center" vertical="center" wrapText="1"/>
    </xf>
    <xf numFmtId="0" fontId="16" fillId="24" borderId="27" xfId="17" applyFont="1" applyFill="1" applyBorder="1" applyAlignment="1" applyProtection="1">
      <alignment horizontal="justify" vertical="center" wrapText="1"/>
      <protection locked="0"/>
    </xf>
    <xf numFmtId="0" fontId="3" fillId="24" borderId="2" xfId="17" applyFont="1" applyFill="1" applyBorder="1" applyAlignment="1" applyProtection="1">
      <alignment horizontal="center" vertical="center" wrapText="1"/>
      <protection locked="0"/>
    </xf>
    <xf numFmtId="0" fontId="3" fillId="0" borderId="27" xfId="17" applyFont="1" applyBorder="1" applyAlignment="1" applyProtection="1">
      <alignment horizontal="justify" vertical="center" wrapText="1"/>
      <protection locked="0"/>
    </xf>
    <xf numFmtId="0" fontId="3" fillId="0" borderId="27" xfId="17" applyFont="1" applyBorder="1" applyAlignment="1" applyProtection="1">
      <alignment horizontal="center" vertical="center" wrapText="1"/>
      <protection locked="0"/>
    </xf>
    <xf numFmtId="0" fontId="3" fillId="0" borderId="27" xfId="17" applyFont="1" applyBorder="1" applyAlignment="1">
      <alignment horizontal="center" vertical="center" wrapText="1"/>
    </xf>
    <xf numFmtId="0" fontId="3" fillId="3" borderId="27" xfId="17" applyFont="1" applyFill="1" applyBorder="1" applyAlignment="1">
      <alignment horizontal="center" vertical="center"/>
    </xf>
    <xf numFmtId="0" fontId="3" fillId="0" borderId="2" xfId="17" applyFont="1" applyBorder="1" applyAlignment="1" applyProtection="1">
      <alignment horizontal="center" vertical="center" wrapText="1"/>
      <protection locked="0"/>
    </xf>
    <xf numFmtId="9" fontId="3" fillId="2" borderId="25" xfId="18" applyFont="1" applyFill="1" applyBorder="1" applyAlignment="1" applyProtection="1">
      <alignment horizontal="center" vertical="center" wrapText="1"/>
      <protection locked="0"/>
    </xf>
    <xf numFmtId="0" fontId="3" fillId="2" borderId="25" xfId="17" applyFont="1" applyFill="1" applyBorder="1" applyAlignment="1" applyProtection="1">
      <alignment horizontal="justify" vertical="center" wrapText="1"/>
      <protection locked="0"/>
    </xf>
    <xf numFmtId="0" fontId="3" fillId="0" borderId="1" xfId="17" applyFont="1" applyBorder="1" applyAlignment="1" applyProtection="1">
      <alignment horizontal="left" vertical="center" wrapText="1"/>
      <protection locked="0"/>
    </xf>
    <xf numFmtId="0" fontId="3" fillId="24" borderId="25" xfId="17" applyFont="1" applyFill="1" applyBorder="1" applyAlignment="1" applyProtection="1">
      <alignment horizontal="left" vertical="center" wrapText="1"/>
      <protection locked="0"/>
    </xf>
    <xf numFmtId="0" fontId="3" fillId="24" borderId="25" xfId="17" applyFont="1" applyFill="1" applyBorder="1" applyAlignment="1">
      <alignment horizontal="left" vertical="center" wrapText="1"/>
    </xf>
    <xf numFmtId="0" fontId="3" fillId="0" borderId="25" xfId="17" applyFont="1" applyBorder="1" applyAlignment="1" applyProtection="1">
      <alignment horizontal="left" vertical="center"/>
      <protection locked="0"/>
    </xf>
    <xf numFmtId="0" fontId="3" fillId="24" borderId="1" xfId="17" applyFont="1" applyFill="1" applyBorder="1" applyAlignment="1" applyProtection="1">
      <alignment horizontal="left" vertical="center" wrapText="1"/>
      <protection locked="0"/>
    </xf>
    <xf numFmtId="0" fontId="3" fillId="24" borderId="1" xfId="17" applyFont="1" applyFill="1" applyBorder="1" applyAlignment="1">
      <alignment horizontal="left" vertical="center" wrapText="1"/>
    </xf>
    <xf numFmtId="0" fontId="3" fillId="0" borderId="1" xfId="17" applyFont="1" applyBorder="1" applyAlignment="1" applyProtection="1">
      <alignment horizontal="left" vertical="center"/>
      <protection locked="0"/>
    </xf>
    <xf numFmtId="0" fontId="3" fillId="0" borderId="25" xfId="17" applyFont="1" applyBorder="1" applyAlignment="1" applyProtection="1">
      <alignment horizontal="left" vertical="center" wrapText="1"/>
      <protection locked="0"/>
    </xf>
    <xf numFmtId="0" fontId="3" fillId="0" borderId="1" xfId="17" applyFont="1" applyBorder="1" applyAlignment="1">
      <alignment horizontal="center" vertical="center"/>
    </xf>
    <xf numFmtId="0" fontId="3" fillId="0" borderId="25" xfId="17" applyFont="1" applyBorder="1" applyAlignment="1">
      <alignment horizontal="center" vertical="center" wrapText="1"/>
    </xf>
    <xf numFmtId="0" fontId="3" fillId="10" borderId="1" xfId="17" applyFont="1" applyFill="1" applyBorder="1" applyAlignment="1">
      <alignment horizontal="left" vertical="center" wrapText="1"/>
    </xf>
    <xf numFmtId="0" fontId="3" fillId="10" borderId="25" xfId="17" applyFont="1" applyFill="1" applyBorder="1" applyAlignment="1">
      <alignment horizontal="left" vertical="center" wrapText="1"/>
    </xf>
    <xf numFmtId="14" fontId="3" fillId="24" borderId="25" xfId="17" applyNumberFormat="1" applyFont="1" applyFill="1" applyBorder="1" applyAlignment="1" applyProtection="1">
      <alignment horizontal="center" vertical="center" wrapText="1"/>
      <protection locked="0"/>
    </xf>
    <xf numFmtId="0" fontId="3" fillId="24" borderId="24" xfId="17" applyFont="1" applyFill="1" applyBorder="1" applyAlignment="1" applyProtection="1">
      <alignment horizontal="left" vertical="center" wrapText="1"/>
      <protection locked="0"/>
    </xf>
    <xf numFmtId="0" fontId="3" fillId="24" borderId="24" xfId="17" applyFont="1" applyFill="1" applyBorder="1" applyAlignment="1">
      <alignment horizontal="left" vertical="center" wrapText="1"/>
    </xf>
    <xf numFmtId="14" fontId="3" fillId="10" borderId="25" xfId="17" applyNumberFormat="1" applyFont="1" applyFill="1" applyBorder="1" applyAlignment="1">
      <alignment horizontal="center" vertical="center" wrapText="1"/>
    </xf>
    <xf numFmtId="0" fontId="14" fillId="0" borderId="0" xfId="17" applyFont="1" applyAlignment="1">
      <alignment horizontal="justify" vertical="center" wrapText="1"/>
    </xf>
    <xf numFmtId="14" fontId="3" fillId="0" borderId="24" xfId="17" applyNumberFormat="1" applyFont="1" applyBorder="1" applyAlignment="1">
      <alignment horizontal="center" vertical="center"/>
    </xf>
    <xf numFmtId="0" fontId="3" fillId="2" borderId="1" xfId="17" applyFont="1" applyFill="1" applyBorder="1" applyAlignment="1" applyProtection="1">
      <alignment horizontal="left" vertical="center" wrapText="1"/>
      <protection locked="0"/>
    </xf>
    <xf numFmtId="14" fontId="3" fillId="0" borderId="1" xfId="17" applyNumberFormat="1" applyFont="1" applyBorder="1" applyAlignment="1">
      <alignment horizontal="center" vertical="center"/>
    </xf>
    <xf numFmtId="0" fontId="3" fillId="26" borderId="3" xfId="17" applyFont="1" applyFill="1" applyBorder="1" applyAlignment="1">
      <alignment horizontal="center" vertical="center"/>
    </xf>
    <xf numFmtId="1" fontId="3" fillId="0" borderId="1" xfId="17" applyNumberFormat="1" applyFont="1" applyBorder="1" applyAlignment="1" applyProtection="1">
      <alignment horizontal="center" vertical="center" wrapText="1"/>
      <protection locked="0"/>
    </xf>
    <xf numFmtId="0" fontId="16" fillId="24" borderId="25" xfId="17" applyFont="1" applyFill="1" applyBorder="1" applyAlignment="1" applyProtection="1">
      <alignment horizontal="center" vertical="center" wrapText="1"/>
      <protection locked="0"/>
    </xf>
    <xf numFmtId="0" fontId="3" fillId="11" borderId="1" xfId="17" applyFont="1" applyFill="1" applyBorder="1" applyAlignment="1">
      <alignment horizontal="center" vertical="center"/>
    </xf>
    <xf numFmtId="0" fontId="3" fillId="2" borderId="25" xfId="17" applyFont="1" applyFill="1" applyBorder="1" applyAlignment="1" applyProtection="1">
      <alignment horizontal="left" vertical="center"/>
      <protection locked="0"/>
    </xf>
    <xf numFmtId="0" fontId="3" fillId="10" borderId="26" xfId="17" applyFont="1" applyFill="1" applyBorder="1" applyAlignment="1">
      <alignment horizontal="justify" vertical="center" wrapText="1"/>
    </xf>
    <xf numFmtId="0" fontId="3" fillId="27" borderId="1" xfId="17" applyFont="1" applyFill="1" applyBorder="1" applyAlignment="1" applyProtection="1">
      <alignment horizontal="left" vertical="center" wrapText="1"/>
      <protection locked="0"/>
    </xf>
    <xf numFmtId="0" fontId="3" fillId="28" borderId="1" xfId="17" applyFont="1" applyFill="1" applyBorder="1" applyAlignment="1">
      <alignment horizontal="center" vertical="center"/>
    </xf>
    <xf numFmtId="0" fontId="16" fillId="27" borderId="1" xfId="17" applyFont="1" applyFill="1" applyBorder="1" applyAlignment="1" applyProtection="1">
      <alignment horizontal="justify" vertical="center" wrapText="1"/>
      <protection locked="0"/>
    </xf>
    <xf numFmtId="0" fontId="3" fillId="27" borderId="1" xfId="17" applyFont="1" applyFill="1" applyBorder="1" applyAlignment="1" applyProtection="1">
      <alignment horizontal="center" vertical="center" wrapText="1"/>
      <protection locked="0"/>
    </xf>
    <xf numFmtId="9" fontId="3" fillId="27" borderId="1" xfId="17" applyNumberFormat="1" applyFont="1" applyFill="1" applyBorder="1" applyAlignment="1" applyProtection="1">
      <alignment horizontal="center" vertical="center" wrapText="1"/>
      <protection locked="0"/>
    </xf>
    <xf numFmtId="0" fontId="16" fillId="24" borderId="25" xfId="17" applyFont="1" applyFill="1" applyBorder="1" applyAlignment="1" applyProtection="1">
      <alignment horizontal="center" vertical="center"/>
      <protection locked="0"/>
    </xf>
    <xf numFmtId="0" fontId="3" fillId="27" borderId="1" xfId="17" applyFont="1" applyFill="1" applyBorder="1" applyAlignment="1" applyProtection="1">
      <alignment horizontal="justify" vertical="center" wrapText="1"/>
      <protection locked="0"/>
    </xf>
    <xf numFmtId="0" fontId="16" fillId="0" borderId="25" xfId="17" applyFont="1" applyBorder="1" applyAlignment="1" applyProtection="1">
      <alignment horizontal="center" vertical="center" wrapText="1"/>
      <protection locked="0"/>
    </xf>
    <xf numFmtId="0" fontId="16" fillId="0" borderId="1" xfId="17" applyFont="1" applyBorder="1" applyAlignment="1" applyProtection="1">
      <alignment horizontal="center" vertical="center" wrapText="1"/>
      <protection locked="0"/>
    </xf>
    <xf numFmtId="14" fontId="3" fillId="0" borderId="1" xfId="18" applyNumberFormat="1" applyFont="1" applyFill="1" applyBorder="1" applyAlignment="1" applyProtection="1">
      <alignment horizontal="center" vertical="center" wrapText="1"/>
      <protection locked="0"/>
    </xf>
    <xf numFmtId="9" fontId="16" fillId="0" borderId="1" xfId="18" applyFont="1" applyFill="1" applyBorder="1" applyAlignment="1" applyProtection="1">
      <alignment horizontal="center" vertical="center" wrapText="1"/>
      <protection locked="0"/>
    </xf>
    <xf numFmtId="0" fontId="16" fillId="0" borderId="25" xfId="17" applyFont="1" applyBorder="1" applyAlignment="1" applyProtection="1">
      <alignment horizontal="justify" vertical="center" wrapText="1"/>
      <protection locked="0"/>
    </xf>
    <xf numFmtId="0" fontId="23" fillId="0" borderId="0" xfId="17" applyFont="1" applyProtection="1">
      <protection locked="0"/>
    </xf>
    <xf numFmtId="0" fontId="3" fillId="0" borderId="24" xfId="17" applyFont="1" applyBorder="1" applyAlignment="1" applyProtection="1">
      <alignment horizontal="left" vertical="center" wrapText="1"/>
      <protection locked="0"/>
    </xf>
    <xf numFmtId="0" fontId="16" fillId="2" borderId="25" xfId="17" applyFont="1" applyFill="1" applyBorder="1" applyAlignment="1" applyProtection="1">
      <alignment horizontal="justify" vertical="center" wrapText="1"/>
      <protection locked="0"/>
    </xf>
    <xf numFmtId="0" fontId="3" fillId="24" borderId="43" xfId="17" applyFont="1" applyFill="1" applyBorder="1" applyAlignment="1" applyProtection="1">
      <alignment horizontal="left" vertical="center" wrapText="1"/>
      <protection locked="0"/>
    </xf>
    <xf numFmtId="0" fontId="3" fillId="26" borderId="44" xfId="17" applyFont="1" applyFill="1" applyBorder="1" applyAlignment="1">
      <alignment horizontal="center" vertical="center"/>
    </xf>
    <xf numFmtId="0" fontId="3" fillId="0" borderId="45" xfId="17" applyFont="1" applyBorder="1" applyAlignment="1" applyProtection="1">
      <alignment horizontal="left" vertical="center"/>
      <protection locked="0"/>
    </xf>
    <xf numFmtId="0" fontId="16" fillId="0" borderId="25" xfId="17" applyFont="1" applyBorder="1" applyAlignment="1">
      <alignment horizontal="left" vertical="center" wrapText="1"/>
    </xf>
    <xf numFmtId="0" fontId="3" fillId="10" borderId="25" xfId="17" applyFont="1" applyFill="1" applyBorder="1" applyAlignment="1">
      <alignment horizontal="center" vertical="center" wrapText="1"/>
    </xf>
    <xf numFmtId="14" fontId="3" fillId="0" borderId="25" xfId="17" applyNumberFormat="1" applyFont="1" applyBorder="1" applyAlignment="1">
      <alignment horizontal="center" vertical="center" wrapText="1"/>
    </xf>
    <xf numFmtId="9" fontId="3" fillId="10" borderId="25" xfId="17" applyNumberFormat="1" applyFont="1" applyFill="1" applyBorder="1" applyAlignment="1">
      <alignment horizontal="center" vertical="center" wrapText="1"/>
    </xf>
    <xf numFmtId="0" fontId="16" fillId="24" borderId="25" xfId="17" applyFont="1" applyFill="1" applyBorder="1" applyAlignment="1" applyProtection="1">
      <alignment horizontal="left" vertical="center" wrapText="1"/>
      <protection locked="0"/>
    </xf>
    <xf numFmtId="0" fontId="16" fillId="9" borderId="25" xfId="17" applyFont="1" applyFill="1" applyBorder="1" applyAlignment="1">
      <alignment horizontal="center" vertical="center" wrapText="1"/>
    </xf>
    <xf numFmtId="14" fontId="16" fillId="2" borderId="25" xfId="17" applyNumberFormat="1" applyFont="1" applyFill="1" applyBorder="1" applyAlignment="1">
      <alignment horizontal="center" vertical="center" wrapText="1"/>
    </xf>
    <xf numFmtId="0" fontId="16" fillId="2" borderId="25" xfId="17" applyFont="1" applyFill="1" applyBorder="1" applyAlignment="1">
      <alignment horizontal="justify" vertical="center" wrapText="1"/>
    </xf>
    <xf numFmtId="0" fontId="3" fillId="0" borderId="25" xfId="17" applyFont="1" applyBorder="1" applyAlignment="1">
      <alignment horizontal="left" vertical="center" wrapText="1"/>
    </xf>
    <xf numFmtId="9" fontId="16" fillId="24" borderId="25" xfId="18" applyFont="1" applyFill="1" applyBorder="1" applyAlignment="1" applyProtection="1">
      <alignment horizontal="center" vertical="center" wrapText="1"/>
      <protection locked="0"/>
    </xf>
    <xf numFmtId="9" fontId="3" fillId="10" borderId="13" xfId="17" applyNumberFormat="1" applyFont="1" applyFill="1" applyBorder="1" applyAlignment="1">
      <alignment horizontal="center" vertical="center" wrapText="1"/>
    </xf>
    <xf numFmtId="0" fontId="16" fillId="10" borderId="25" xfId="17" applyFont="1" applyFill="1" applyBorder="1" applyAlignment="1">
      <alignment horizontal="center" vertical="center" wrapText="1"/>
    </xf>
    <xf numFmtId="43" fontId="3" fillId="0" borderId="1" xfId="19" applyFont="1" applyBorder="1" applyAlignment="1" applyProtection="1">
      <alignment horizontal="center" vertical="center" wrapText="1"/>
      <protection locked="0"/>
    </xf>
    <xf numFmtId="14" fontId="8" fillId="24" borderId="25" xfId="18" applyNumberFormat="1" applyFont="1" applyFill="1" applyBorder="1" applyAlignment="1" applyProtection="1">
      <alignment horizontal="center" vertical="center" wrapText="1"/>
      <protection locked="0"/>
    </xf>
    <xf numFmtId="9" fontId="8" fillId="0" borderId="25" xfId="18" applyFont="1" applyFill="1" applyBorder="1" applyAlignment="1" applyProtection="1">
      <alignment horizontal="center" vertical="center" wrapText="1"/>
      <protection locked="0"/>
    </xf>
    <xf numFmtId="9" fontId="8" fillId="24" borderId="25" xfId="18" applyFont="1" applyFill="1" applyBorder="1" applyAlignment="1" applyProtection="1">
      <alignment horizontal="center" vertical="center" wrapText="1"/>
      <protection locked="0"/>
    </xf>
    <xf numFmtId="0" fontId="16" fillId="0" borderId="24" xfId="17" applyFont="1" applyBorder="1" applyAlignment="1" applyProtection="1">
      <alignment horizontal="justify" vertical="center" wrapText="1"/>
      <protection locked="0"/>
    </xf>
    <xf numFmtId="9" fontId="16" fillId="24" borderId="1" xfId="17" applyNumberFormat="1" applyFont="1" applyFill="1" applyBorder="1" applyAlignment="1" applyProtection="1">
      <alignment horizontal="center" vertical="center" wrapText="1"/>
      <protection locked="0"/>
    </xf>
    <xf numFmtId="14" fontId="16" fillId="0" borderId="1" xfId="17" applyNumberFormat="1" applyFont="1" applyBorder="1" applyAlignment="1" applyProtection="1">
      <alignment horizontal="center" vertical="center" wrapText="1"/>
      <protection locked="0"/>
    </xf>
    <xf numFmtId="14" fontId="16" fillId="24" borderId="1" xfId="18" applyNumberFormat="1" applyFont="1" applyFill="1" applyBorder="1" applyAlignment="1" applyProtection="1">
      <alignment horizontal="center" vertical="center" wrapText="1"/>
      <protection locked="0"/>
    </xf>
    <xf numFmtId="0" fontId="16" fillId="2" borderId="1" xfId="17" applyFont="1" applyFill="1" applyBorder="1" applyAlignment="1" applyProtection="1">
      <alignment horizontal="center" vertical="center" wrapText="1"/>
      <protection locked="0"/>
    </xf>
    <xf numFmtId="14" fontId="16" fillId="0" borderId="25" xfId="17" applyNumberFormat="1" applyFont="1" applyBorder="1" applyAlignment="1" applyProtection="1">
      <alignment horizontal="center" vertical="center" wrapText="1"/>
      <protection locked="0"/>
    </xf>
    <xf numFmtId="9" fontId="16" fillId="2" borderId="25" xfId="18" applyFont="1" applyFill="1" applyBorder="1" applyAlignment="1" applyProtection="1">
      <alignment horizontal="center" vertical="center" wrapText="1"/>
      <protection locked="0"/>
    </xf>
    <xf numFmtId="0" fontId="16" fillId="0" borderId="1" xfId="17" applyFont="1" applyBorder="1" applyAlignment="1">
      <alignment horizontal="justify" vertical="center" wrapText="1"/>
    </xf>
    <xf numFmtId="0" fontId="16" fillId="0" borderId="1" xfId="17" applyFont="1" applyBorder="1" applyAlignment="1">
      <alignment horizontal="center" vertical="center" wrapText="1"/>
    </xf>
    <xf numFmtId="0" fontId="16" fillId="24" borderId="25" xfId="17" applyFont="1" applyFill="1" applyBorder="1" applyAlignment="1" applyProtection="1">
      <alignment horizontal="justify" vertical="center" wrapText="1"/>
      <protection locked="0"/>
    </xf>
    <xf numFmtId="9" fontId="16" fillId="24" borderId="25" xfId="17" applyNumberFormat="1" applyFont="1" applyFill="1" applyBorder="1" applyAlignment="1" applyProtection="1">
      <alignment horizontal="center" vertical="center" wrapText="1"/>
      <protection locked="0"/>
    </xf>
    <xf numFmtId="9" fontId="25" fillId="24" borderId="25" xfId="18" applyFont="1" applyFill="1" applyBorder="1" applyAlignment="1" applyProtection="1">
      <alignment horizontal="center" vertical="center" wrapText="1"/>
      <protection locked="0"/>
    </xf>
    <xf numFmtId="14" fontId="25" fillId="24" borderId="25" xfId="18" applyNumberFormat="1" applyFont="1" applyFill="1" applyBorder="1" applyAlignment="1" applyProtection="1">
      <alignment vertical="center" wrapText="1"/>
      <protection locked="0"/>
    </xf>
    <xf numFmtId="0" fontId="25" fillId="24" borderId="25" xfId="17" applyFont="1" applyFill="1" applyBorder="1" applyAlignment="1" applyProtection="1">
      <alignment horizontal="justify" vertical="center" wrapText="1"/>
      <protection locked="0"/>
    </xf>
    <xf numFmtId="0" fontId="25" fillId="24" borderId="25" xfId="17" applyFont="1" applyFill="1" applyBorder="1" applyAlignment="1" applyProtection="1">
      <alignment horizontal="center" vertical="center" wrapText="1"/>
      <protection locked="0"/>
    </xf>
    <xf numFmtId="0" fontId="25" fillId="0" borderId="25" xfId="17" applyFont="1" applyBorder="1" applyAlignment="1">
      <alignment horizontal="justify" vertical="center" wrapText="1"/>
    </xf>
    <xf numFmtId="0" fontId="3" fillId="24" borderId="0" xfId="17" applyFont="1" applyFill="1" applyAlignment="1" applyProtection="1">
      <alignment horizontal="center" vertical="center" wrapText="1"/>
      <protection locked="0"/>
    </xf>
    <xf numFmtId="0" fontId="3" fillId="26" borderId="0" xfId="17" applyFont="1" applyFill="1" applyAlignment="1">
      <alignment horizontal="center" vertical="center"/>
    </xf>
    <xf numFmtId="14" fontId="3" fillId="24" borderId="0" xfId="18" applyNumberFormat="1" applyFont="1" applyFill="1" applyBorder="1" applyAlignment="1" applyProtection="1">
      <alignment horizontal="center" vertical="center" wrapText="1"/>
      <protection locked="0"/>
    </xf>
    <xf numFmtId="9" fontId="3" fillId="24" borderId="0" xfId="18" applyFont="1" applyFill="1" applyBorder="1" applyAlignment="1" applyProtection="1">
      <alignment horizontal="center" vertical="center" wrapText="1"/>
      <protection locked="0"/>
    </xf>
    <xf numFmtId="14" fontId="3" fillId="24" borderId="0" xfId="18" applyNumberFormat="1" applyFont="1" applyFill="1" applyBorder="1" applyAlignment="1" applyProtection="1">
      <alignment vertical="center" wrapText="1"/>
      <protection locked="0"/>
    </xf>
    <xf numFmtId="0" fontId="23" fillId="0" borderId="24" xfId="17" applyFont="1" applyBorder="1" applyAlignment="1" applyProtection="1">
      <alignment horizontal="center" vertical="center" wrapText="1"/>
      <protection locked="0"/>
    </xf>
    <xf numFmtId="0" fontId="23" fillId="24" borderId="0" xfId="17" applyFont="1" applyFill="1" applyAlignment="1" applyProtection="1">
      <alignment horizontal="center" vertical="top"/>
      <protection locked="0"/>
    </xf>
    <xf numFmtId="0" fontId="23" fillId="2" borderId="1" xfId="17" applyFont="1" applyFill="1" applyBorder="1" applyAlignment="1" applyProtection="1">
      <alignment horizontal="center" vertical="center" wrapText="1"/>
      <protection locked="0"/>
    </xf>
    <xf numFmtId="0" fontId="16" fillId="3" borderId="1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7" borderId="23"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23" fillId="25" borderId="3" xfId="17" applyFont="1" applyFill="1" applyBorder="1" applyAlignment="1" applyProtection="1">
      <alignment horizontal="center" vertical="center"/>
      <protection locked="0"/>
    </xf>
    <xf numFmtId="0" fontId="23" fillId="25" borderId="4" xfId="17" applyFont="1" applyFill="1" applyBorder="1" applyAlignment="1" applyProtection="1">
      <alignment horizontal="center" vertical="center"/>
      <protection locked="0"/>
    </xf>
    <xf numFmtId="0" fontId="23" fillId="25" borderId="2" xfId="17" applyFont="1" applyFill="1" applyBorder="1" applyAlignment="1" applyProtection="1">
      <alignment horizontal="center" vertical="center"/>
      <protection locked="0"/>
    </xf>
    <xf numFmtId="0" fontId="23" fillId="24" borderId="3" xfId="17" applyFont="1" applyFill="1" applyBorder="1" applyAlignment="1" applyProtection="1">
      <alignment horizontal="center" vertical="center"/>
      <protection locked="0"/>
    </xf>
    <xf numFmtId="0" fontId="23" fillId="24" borderId="4" xfId="17" applyFont="1" applyFill="1" applyBorder="1" applyAlignment="1" applyProtection="1">
      <alignment horizontal="center" vertical="center"/>
      <protection locked="0"/>
    </xf>
    <xf numFmtId="0" fontId="23" fillId="24" borderId="2" xfId="17" applyFont="1" applyFill="1" applyBorder="1" applyAlignment="1" applyProtection="1">
      <alignment horizontal="center" vertical="center"/>
      <protection locked="0"/>
    </xf>
    <xf numFmtId="0" fontId="23" fillId="2" borderId="24" xfId="17" applyFont="1" applyFill="1" applyBorder="1" applyAlignment="1" applyProtection="1">
      <alignment horizontal="center" vertical="center" wrapText="1"/>
      <protection locked="0"/>
    </xf>
    <xf numFmtId="0" fontId="23" fillId="7" borderId="3" xfId="17" applyFont="1" applyFill="1" applyBorder="1" applyAlignment="1" applyProtection="1">
      <alignment horizontal="center" vertical="center"/>
      <protection locked="0"/>
    </xf>
    <xf numFmtId="0" fontId="23" fillId="7" borderId="4" xfId="17" applyFont="1" applyFill="1" applyBorder="1" applyAlignment="1" applyProtection="1">
      <alignment horizontal="center" vertical="center"/>
      <protection locked="0"/>
    </xf>
    <xf numFmtId="0" fontId="23" fillId="7" borderId="2" xfId="17" applyFont="1" applyFill="1" applyBorder="1" applyAlignment="1" applyProtection="1">
      <alignment horizontal="center" vertical="center"/>
      <protection locked="0"/>
    </xf>
    <xf numFmtId="0" fontId="23" fillId="24" borderId="0" xfId="17" applyFont="1" applyFill="1" applyAlignment="1" applyProtection="1">
      <alignment horizontal="right" vertical="top"/>
      <protection locked="0"/>
    </xf>
    <xf numFmtId="0" fontId="23" fillId="24" borderId="12" xfId="17" applyFont="1" applyFill="1" applyBorder="1" applyAlignment="1" applyProtection="1">
      <alignment horizontal="center" vertical="center"/>
      <protection locked="0"/>
    </xf>
    <xf numFmtId="0" fontId="23" fillId="24" borderId="6" xfId="17" applyFont="1" applyFill="1" applyBorder="1" applyAlignment="1" applyProtection="1">
      <alignment horizontal="center" vertical="center"/>
      <protection locked="0"/>
    </xf>
    <xf numFmtId="0" fontId="23" fillId="24" borderId="13" xfId="17" applyFont="1" applyFill="1" applyBorder="1" applyAlignment="1" applyProtection="1">
      <alignment horizontal="center" vertical="center"/>
      <protection locked="0"/>
    </xf>
    <xf numFmtId="0" fontId="23" fillId="0" borderId="24" xfId="17" applyFont="1" applyBorder="1" applyAlignment="1" applyProtection="1">
      <alignment horizontal="center" vertical="center" wrapText="1"/>
      <protection locked="0"/>
    </xf>
    <xf numFmtId="0" fontId="23" fillId="0" borderId="26" xfId="17" applyFont="1" applyBorder="1" applyAlignment="1" applyProtection="1">
      <alignment horizontal="center" vertical="center" wrapText="1"/>
      <protection locked="0"/>
    </xf>
    <xf numFmtId="0" fontId="23" fillId="24" borderId="24" xfId="17" applyFont="1" applyFill="1" applyBorder="1" applyAlignment="1" applyProtection="1">
      <alignment horizontal="center" vertical="center" wrapText="1"/>
      <protection locked="0"/>
    </xf>
    <xf numFmtId="0" fontId="23" fillId="24" borderId="26" xfId="17" applyFont="1" applyFill="1" applyBorder="1" applyAlignment="1" applyProtection="1">
      <alignment horizontal="center" vertical="center" wrapText="1"/>
      <protection locked="0"/>
    </xf>
    <xf numFmtId="0" fontId="23" fillId="2" borderId="1" xfId="17" applyFont="1" applyFill="1" applyBorder="1" applyAlignment="1" applyProtection="1">
      <alignment horizontal="center" vertical="center" wrapText="1"/>
      <protection locked="0"/>
    </xf>
    <xf numFmtId="0" fontId="23" fillId="6" borderId="1" xfId="17" applyFont="1" applyFill="1" applyBorder="1" applyAlignment="1" applyProtection="1">
      <alignment horizontal="center" vertical="center"/>
      <protection locked="0"/>
    </xf>
    <xf numFmtId="0" fontId="3" fillId="24" borderId="1" xfId="17" applyFont="1" applyFill="1" applyBorder="1" applyAlignment="1" applyProtection="1">
      <alignment horizontal="center"/>
      <protection locked="0"/>
    </xf>
    <xf numFmtId="0" fontId="8" fillId="24" borderId="8" xfId="17" applyFont="1" applyFill="1" applyBorder="1" applyAlignment="1" applyProtection="1">
      <alignment horizontal="center" vertical="center" wrapText="1"/>
      <protection locked="0"/>
    </xf>
    <xf numFmtId="0" fontId="8" fillId="24" borderId="7" xfId="17" applyFont="1" applyFill="1" applyBorder="1" applyAlignment="1" applyProtection="1">
      <alignment horizontal="center" vertical="center" wrapText="1"/>
      <protection locked="0"/>
    </xf>
    <xf numFmtId="0" fontId="8" fillId="24" borderId="9" xfId="17" applyFont="1" applyFill="1" applyBorder="1" applyAlignment="1" applyProtection="1">
      <alignment horizontal="center" vertical="center" wrapText="1"/>
      <protection locked="0"/>
    </xf>
    <xf numFmtId="0" fontId="8" fillId="24" borderId="10" xfId="17" applyFont="1" applyFill="1" applyBorder="1" applyAlignment="1" applyProtection="1">
      <alignment horizontal="center" vertical="center" wrapText="1"/>
      <protection locked="0"/>
    </xf>
    <xf numFmtId="0" fontId="8" fillId="24" borderId="0" xfId="17" applyFont="1" applyFill="1" applyAlignment="1" applyProtection="1">
      <alignment horizontal="center" vertical="center" wrapText="1"/>
      <protection locked="0"/>
    </xf>
    <xf numFmtId="0" fontId="8" fillId="24" borderId="5" xfId="17" applyFont="1" applyFill="1" applyBorder="1" applyAlignment="1" applyProtection="1">
      <alignment horizontal="center" vertical="center" wrapText="1"/>
      <protection locked="0"/>
    </xf>
    <xf numFmtId="0" fontId="8" fillId="24" borderId="12" xfId="17" applyFont="1" applyFill="1" applyBorder="1" applyAlignment="1" applyProtection="1">
      <alignment horizontal="center" vertical="center" wrapText="1"/>
      <protection locked="0"/>
    </xf>
    <xf numFmtId="0" fontId="8" fillId="24" borderId="6" xfId="17" applyFont="1" applyFill="1" applyBorder="1" applyAlignment="1" applyProtection="1">
      <alignment horizontal="center" vertical="center" wrapText="1"/>
      <protection locked="0"/>
    </xf>
    <xf numFmtId="0" fontId="8" fillId="24" borderId="13" xfId="17" applyFont="1" applyFill="1" applyBorder="1" applyAlignment="1" applyProtection="1">
      <alignment horizontal="center" vertical="center" wrapText="1"/>
      <protection locked="0"/>
    </xf>
    <xf numFmtId="0" fontId="23" fillId="0" borderId="1" xfId="17" applyFont="1" applyBorder="1" applyAlignment="1" applyProtection="1">
      <alignment horizontal="center" vertical="center"/>
      <protection locked="0"/>
    </xf>
    <xf numFmtId="0" fontId="23" fillId="24" borderId="0" xfId="17" applyFont="1" applyFill="1" applyAlignment="1" applyProtection="1">
      <alignment horizontal="center" vertical="top"/>
      <protection locked="0"/>
    </xf>
    <xf numFmtId="0" fontId="23" fillId="0" borderId="3" xfId="17" applyFont="1" applyBorder="1" applyAlignment="1" applyProtection="1">
      <alignment horizontal="center" vertical="center"/>
      <protection locked="0"/>
    </xf>
    <xf numFmtId="0" fontId="23" fillId="0" borderId="4" xfId="17" applyFont="1" applyBorder="1" applyAlignment="1" applyProtection="1">
      <alignment horizontal="center" vertical="center"/>
      <protection locked="0"/>
    </xf>
    <xf numFmtId="0" fontId="23" fillId="0" borderId="25" xfId="17" applyFont="1" applyBorder="1" applyAlignment="1" applyProtection="1">
      <alignment horizontal="center" vertical="center" wrapText="1"/>
      <protection locked="0"/>
    </xf>
    <xf numFmtId="0" fontId="23" fillId="24" borderId="25" xfId="17" applyFont="1" applyFill="1" applyBorder="1" applyAlignment="1" applyProtection="1">
      <alignment horizontal="center" vertical="center" wrapText="1"/>
      <protection locked="0"/>
    </xf>
    <xf numFmtId="0" fontId="29" fillId="2" borderId="8" xfId="0" applyFont="1" applyFill="1" applyBorder="1" applyAlignment="1">
      <alignment horizontal="center"/>
    </xf>
    <xf numFmtId="0" fontId="29" fillId="2" borderId="9" xfId="0" applyFont="1" applyFill="1" applyBorder="1" applyAlignment="1">
      <alignment horizontal="center"/>
    </xf>
    <xf numFmtId="0" fontId="29" fillId="2" borderId="10" xfId="0" applyFont="1" applyFill="1" applyBorder="1" applyAlignment="1">
      <alignment horizontal="center"/>
    </xf>
    <xf numFmtId="0" fontId="29" fillId="2" borderId="5" xfId="0" applyFont="1" applyFill="1" applyBorder="1" applyAlignment="1">
      <alignment horizontal="center"/>
    </xf>
    <xf numFmtId="0" fontId="29" fillId="2" borderId="12" xfId="0" applyFont="1" applyFill="1" applyBorder="1" applyAlignment="1">
      <alignment horizontal="center"/>
    </xf>
    <xf numFmtId="0" fontId="29" fillId="2" borderId="13" xfId="0" applyFont="1" applyFill="1" applyBorder="1" applyAlignment="1">
      <alignment horizontal="center"/>
    </xf>
    <xf numFmtId="0" fontId="8"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3" xfId="3" applyFont="1" applyFill="1" applyBorder="1" applyAlignment="1">
      <alignment horizontal="left" vertical="center" wrapText="1"/>
    </xf>
    <xf numFmtId="0" fontId="8" fillId="2" borderId="4" xfId="3" applyFont="1" applyFill="1" applyBorder="1" applyAlignment="1">
      <alignment horizontal="left" vertical="center" wrapText="1"/>
    </xf>
    <xf numFmtId="0" fontId="8" fillId="2" borderId="2" xfId="3" applyFont="1" applyFill="1" applyBorder="1" applyAlignment="1">
      <alignment horizontal="left" vertical="center" wrapText="1"/>
    </xf>
    <xf numFmtId="0" fontId="28" fillId="6" borderId="33" xfId="0" applyFont="1" applyFill="1" applyBorder="1" applyAlignment="1" applyProtection="1">
      <alignment horizontal="center" vertical="center" wrapText="1"/>
      <protection hidden="1"/>
    </xf>
    <xf numFmtId="0" fontId="28" fillId="6" borderId="38" xfId="0" applyFont="1" applyFill="1" applyBorder="1" applyAlignment="1" applyProtection="1">
      <alignment horizontal="center" vertical="center" wrapText="1"/>
      <protection hidden="1"/>
    </xf>
    <xf numFmtId="0" fontId="28" fillId="6" borderId="34" xfId="0" applyFont="1" applyFill="1" applyBorder="1" applyAlignment="1" applyProtection="1">
      <alignment horizontal="center" vertical="center" wrapText="1"/>
      <protection hidden="1"/>
    </xf>
    <xf numFmtId="0" fontId="29" fillId="2" borderId="31" xfId="0" applyFont="1" applyFill="1" applyBorder="1" applyAlignment="1" applyProtection="1">
      <alignment horizontal="center" vertical="center"/>
      <protection hidden="1"/>
    </xf>
    <xf numFmtId="0" fontId="29" fillId="2" borderId="32" xfId="0" applyFont="1" applyFill="1" applyBorder="1" applyAlignment="1" applyProtection="1">
      <alignment horizontal="center" vertical="center"/>
      <protection hidden="1"/>
    </xf>
    <xf numFmtId="0" fontId="29" fillId="2" borderId="35" xfId="0" applyFont="1" applyFill="1" applyBorder="1" applyAlignment="1" applyProtection="1">
      <alignment horizontal="center" vertical="center"/>
      <protection hidden="1"/>
    </xf>
    <xf numFmtId="0" fontId="29" fillId="2" borderId="36" xfId="0" applyFont="1" applyFill="1" applyBorder="1" applyAlignment="1" applyProtection="1">
      <alignment horizontal="center" vertical="center"/>
      <protection hidden="1"/>
    </xf>
    <xf numFmtId="0" fontId="28" fillId="2" borderId="33" xfId="0" applyFont="1" applyFill="1" applyBorder="1" applyAlignment="1" applyProtection="1">
      <alignment horizontal="center" vertical="center"/>
      <protection hidden="1"/>
    </xf>
    <xf numFmtId="0" fontId="28" fillId="2" borderId="34" xfId="0" applyFont="1" applyFill="1" applyBorder="1" applyAlignment="1" applyProtection="1">
      <alignment horizontal="center" vertical="center"/>
      <protection hidden="1"/>
    </xf>
    <xf numFmtId="0" fontId="28" fillId="2" borderId="11" xfId="0" applyFont="1" applyFill="1" applyBorder="1" applyAlignment="1" applyProtection="1">
      <alignment horizontal="center" vertical="center"/>
      <protection hidden="1"/>
    </xf>
    <xf numFmtId="0" fontId="28" fillId="2" borderId="37" xfId="0" applyFont="1" applyFill="1" applyBorder="1" applyAlignment="1" applyProtection="1">
      <alignment horizontal="center" vertical="center"/>
      <protection hidden="1"/>
    </xf>
    <xf numFmtId="0" fontId="28" fillId="2" borderId="33" xfId="0" applyFont="1" applyFill="1" applyBorder="1" applyAlignment="1" applyProtection="1">
      <alignment horizontal="center" vertical="center" wrapText="1"/>
      <protection hidden="1"/>
    </xf>
    <xf numFmtId="0" fontId="28" fillId="2" borderId="34" xfId="0" applyFont="1" applyFill="1" applyBorder="1" applyAlignment="1" applyProtection="1">
      <alignment horizontal="center" vertical="center" wrapText="1"/>
      <protection hidden="1"/>
    </xf>
    <xf numFmtId="0" fontId="28" fillId="7" borderId="33" xfId="0" applyFont="1" applyFill="1" applyBorder="1" applyAlignment="1" applyProtection="1">
      <alignment horizontal="center" vertical="center" wrapText="1"/>
      <protection hidden="1"/>
    </xf>
    <xf numFmtId="0" fontId="28" fillId="7" borderId="38" xfId="0" applyFont="1" applyFill="1" applyBorder="1" applyAlignment="1" applyProtection="1">
      <alignment horizontal="center" vertical="center" wrapText="1"/>
      <protection hidden="1"/>
    </xf>
    <xf numFmtId="0" fontId="4" fillId="6" borderId="8" xfId="0" applyFont="1" applyFill="1" applyBorder="1" applyAlignment="1" applyProtection="1">
      <alignment horizontal="center" vertical="center" wrapText="1"/>
      <protection hidden="1"/>
    </xf>
    <xf numFmtId="0" fontId="4" fillId="6" borderId="7"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wrapText="1"/>
      <protection hidden="1"/>
    </xf>
    <xf numFmtId="0" fontId="4" fillId="6" borderId="6" xfId="0" applyFont="1" applyFill="1" applyBorder="1" applyAlignment="1" applyProtection="1">
      <alignment horizontal="center" vertical="center" wrapText="1"/>
      <protection hidden="1"/>
    </xf>
    <xf numFmtId="0" fontId="4" fillId="6" borderId="13" xfId="0" applyFont="1" applyFill="1" applyBorder="1" applyAlignment="1" applyProtection="1">
      <alignment horizontal="center" vertical="center" wrapText="1"/>
      <protection hidden="1"/>
    </xf>
    <xf numFmtId="0" fontId="4" fillId="6" borderId="1" xfId="0" applyFont="1" applyFill="1" applyBorder="1" applyAlignment="1" applyProtection="1">
      <alignment horizontal="center" vertical="center" wrapText="1"/>
      <protection hidden="1"/>
    </xf>
    <xf numFmtId="0" fontId="28" fillId="25" borderId="23" xfId="0" applyFont="1" applyFill="1" applyBorder="1" applyAlignment="1" applyProtection="1">
      <alignment horizontal="center" vertical="center" wrapText="1"/>
      <protection hidden="1"/>
    </xf>
    <xf numFmtId="0" fontId="28" fillId="25" borderId="38" xfId="0" applyFont="1" applyFill="1" applyBorder="1" applyAlignment="1" applyProtection="1">
      <alignment horizontal="center" vertical="center" wrapText="1"/>
      <protection hidden="1"/>
    </xf>
    <xf numFmtId="0" fontId="4" fillId="25" borderId="39" xfId="0" applyFont="1" applyFill="1" applyBorder="1" applyAlignment="1" applyProtection="1">
      <alignment horizontal="center" vertical="center" wrapText="1"/>
      <protection hidden="1"/>
    </xf>
    <xf numFmtId="0" fontId="4" fillId="25" borderId="0" xfId="0" applyFont="1" applyFill="1" applyAlignment="1" applyProtection="1">
      <alignment horizontal="center" vertical="center" wrapText="1"/>
      <protection hidden="1"/>
    </xf>
    <xf numFmtId="0" fontId="50" fillId="0" borderId="6" xfId="0" applyFont="1" applyBorder="1" applyAlignment="1">
      <alignment horizontal="center"/>
    </xf>
    <xf numFmtId="0" fontId="8" fillId="0" borderId="8" xfId="17" applyFont="1" applyBorder="1" applyAlignment="1" applyProtection="1">
      <alignment horizontal="center" vertical="center" wrapText="1"/>
      <protection locked="0"/>
    </xf>
    <xf numFmtId="0" fontId="8" fillId="0" borderId="7" xfId="17" applyFont="1" applyBorder="1" applyAlignment="1" applyProtection="1">
      <alignment horizontal="center" vertical="center" wrapText="1"/>
      <protection locked="0"/>
    </xf>
    <xf numFmtId="0" fontId="8" fillId="0" borderId="9" xfId="17" applyFont="1" applyBorder="1" applyAlignment="1" applyProtection="1">
      <alignment horizontal="center" vertical="center" wrapText="1"/>
      <protection locked="0"/>
    </xf>
    <xf numFmtId="0" fontId="8" fillId="0" borderId="10" xfId="17" applyFont="1" applyBorder="1" applyAlignment="1" applyProtection="1">
      <alignment horizontal="center" vertical="center" wrapText="1"/>
      <protection locked="0"/>
    </xf>
    <xf numFmtId="0" fontId="8" fillId="0" borderId="0" xfId="17" applyFont="1" applyAlignment="1" applyProtection="1">
      <alignment horizontal="center" vertical="center" wrapText="1"/>
      <protection locked="0"/>
    </xf>
    <xf numFmtId="0" fontId="8" fillId="0" borderId="5" xfId="17" applyFont="1" applyBorder="1" applyAlignment="1" applyProtection="1">
      <alignment horizontal="center" vertical="center" wrapText="1"/>
      <protection locked="0"/>
    </xf>
    <xf numFmtId="0" fontId="8" fillId="0" borderId="12" xfId="17" applyFont="1" applyBorder="1" applyAlignment="1" applyProtection="1">
      <alignment horizontal="center" vertical="center" wrapText="1"/>
      <protection locked="0"/>
    </xf>
    <xf numFmtId="0" fontId="8" fillId="0" borderId="6" xfId="17" applyFont="1" applyBorder="1" applyAlignment="1" applyProtection="1">
      <alignment horizontal="center" vertical="center" wrapText="1"/>
      <protection locked="0"/>
    </xf>
    <xf numFmtId="0" fontId="8" fillId="0" borderId="13" xfId="17" applyFont="1" applyBorder="1" applyAlignment="1" applyProtection="1">
      <alignment horizontal="center" vertical="center" wrapText="1"/>
      <protection locked="0"/>
    </xf>
    <xf numFmtId="0" fontId="58" fillId="2" borderId="0" xfId="17" applyFill="1" applyAlignment="1">
      <alignment horizontal="center"/>
    </xf>
    <xf numFmtId="0" fontId="23" fillId="2" borderId="0" xfId="17" applyFont="1" applyFill="1" applyAlignment="1" applyProtection="1">
      <alignment horizontal="center" vertical="top"/>
      <protection locked="0"/>
    </xf>
    <xf numFmtId="0" fontId="23" fillId="25" borderId="8" xfId="17" applyFont="1" applyFill="1" applyBorder="1" applyAlignment="1" applyProtection="1">
      <alignment horizontal="center" vertical="center"/>
      <protection locked="0"/>
    </xf>
    <xf numFmtId="0" fontId="23" fillId="2" borderId="27" xfId="17" applyFont="1" applyFill="1" applyBorder="1" applyAlignment="1" applyProtection="1">
      <alignment horizontal="center" vertical="center" wrapText="1"/>
      <protection locked="0"/>
    </xf>
    <xf numFmtId="0" fontId="23" fillId="2" borderId="2" xfId="17" applyFont="1" applyFill="1" applyBorder="1" applyAlignment="1" applyProtection="1">
      <alignment horizontal="center" vertical="center" wrapText="1"/>
      <protection locked="0"/>
    </xf>
    <xf numFmtId="0" fontId="23" fillId="0" borderId="8" xfId="17" applyFont="1" applyBorder="1" applyAlignment="1" applyProtection="1">
      <alignment horizontal="center" vertical="center" wrapText="1"/>
      <protection locked="0"/>
    </xf>
    <xf numFmtId="0" fontId="23" fillId="2" borderId="9" xfId="17" applyFont="1" applyFill="1" applyBorder="1" applyAlignment="1" applyProtection="1">
      <alignment horizontal="center" vertical="center" wrapText="1"/>
      <protection locked="0"/>
    </xf>
    <xf numFmtId="0" fontId="3" fillId="26" borderId="30" xfId="17" applyFont="1" applyFill="1" applyBorder="1" applyAlignment="1">
      <alignment horizontal="center" vertical="center"/>
    </xf>
    <xf numFmtId="0" fontId="3" fillId="0" borderId="24" xfId="17" applyFont="1" applyBorder="1" applyAlignment="1" applyProtection="1">
      <alignment horizontal="center" vertical="center" wrapText="1"/>
      <protection locked="0"/>
    </xf>
    <xf numFmtId="0" fontId="3" fillId="24" borderId="24" xfId="17" applyFont="1" applyFill="1" applyBorder="1" applyAlignment="1" applyProtection="1">
      <alignment horizontal="center" vertical="center" wrapText="1"/>
      <protection locked="0"/>
    </xf>
    <xf numFmtId="0" fontId="3" fillId="0" borderId="25" xfId="17" applyFont="1" applyBorder="1" applyAlignment="1" applyProtection="1">
      <alignment horizontal="center" vertical="center" wrapText="1"/>
      <protection locked="0"/>
    </xf>
    <xf numFmtId="0" fontId="3" fillId="24" borderId="25" xfId="17" applyFont="1" applyFill="1" applyBorder="1" applyAlignment="1" applyProtection="1">
      <alignment horizontal="center" vertical="center" wrapText="1"/>
      <protection locked="0"/>
    </xf>
    <xf numFmtId="0" fontId="3" fillId="3" borderId="0" xfId="17" applyFont="1" applyFill="1" applyProtection="1">
      <protection locked="0"/>
    </xf>
    <xf numFmtId="0" fontId="3" fillId="24" borderId="0" xfId="17" applyFont="1" applyFill="1" applyAlignment="1" applyProtection="1">
      <alignment horizontal="center"/>
      <protection locked="0"/>
    </xf>
    <xf numFmtId="0" fontId="3" fillId="0" borderId="0" xfId="17" applyFont="1" applyProtection="1">
      <protection locked="0"/>
    </xf>
    <xf numFmtId="0" fontId="23" fillId="0" borderId="1" xfId="17" applyFont="1" applyBorder="1" applyAlignment="1" applyProtection="1">
      <alignment horizontal="center" vertical="center" wrapText="1"/>
      <protection locked="0"/>
    </xf>
    <xf numFmtId="0" fontId="3" fillId="24" borderId="25" xfId="17" applyFont="1" applyFill="1" applyBorder="1" applyAlignment="1">
      <alignment horizontal="center" vertical="center" wrapText="1"/>
    </xf>
    <xf numFmtId="0" fontId="3" fillId="0" borderId="24" xfId="17" applyFont="1" applyBorder="1" applyAlignment="1">
      <alignment horizontal="center" vertical="center" wrapText="1"/>
    </xf>
    <xf numFmtId="1" fontId="3" fillId="0" borderId="25" xfId="17" applyNumberFormat="1" applyFont="1" applyBorder="1" applyAlignment="1" applyProtection="1">
      <alignment horizontal="left" vertical="center" wrapText="1" indent="2"/>
      <protection locked="0"/>
    </xf>
    <xf numFmtId="9" fontId="14" fillId="2" borderId="25" xfId="18" applyFont="1" applyFill="1" applyBorder="1" applyAlignment="1" applyProtection="1">
      <alignment vertical="center" wrapText="1"/>
      <protection locked="0"/>
    </xf>
    <xf numFmtId="0" fontId="3" fillId="0" borderId="1" xfId="17" applyFont="1" applyBorder="1" applyAlignment="1">
      <alignment vertical="center" wrapText="1"/>
    </xf>
    <xf numFmtId="0" fontId="3" fillId="0" borderId="1" xfId="17" applyFont="1" applyBorder="1" applyAlignment="1">
      <alignment vertical="center"/>
    </xf>
    <xf numFmtId="0" fontId="3" fillId="24" borderId="26" xfId="17" applyFont="1" applyFill="1" applyBorder="1" applyAlignment="1" applyProtection="1">
      <alignment horizontal="center" vertical="center" wrapText="1"/>
      <protection locked="0"/>
    </xf>
    <xf numFmtId="0" fontId="3" fillId="24" borderId="1" xfId="6" applyFill="1" applyBorder="1" applyAlignment="1" applyProtection="1">
      <alignment vertical="center"/>
      <protection locked="0"/>
    </xf>
    <xf numFmtId="0" fontId="3" fillId="24" borderId="25" xfId="17" applyFont="1" applyFill="1" applyBorder="1" applyAlignment="1">
      <alignment vertical="center" wrapText="1"/>
    </xf>
    <xf numFmtId="0" fontId="3" fillId="24" borderId="24" xfId="6" applyFill="1" applyBorder="1" applyAlignment="1" applyProtection="1">
      <alignment horizontal="center" vertical="center" wrapText="1"/>
      <protection locked="0"/>
    </xf>
    <xf numFmtId="0" fontId="3" fillId="24" borderId="26" xfId="6" applyFill="1" applyBorder="1" applyAlignment="1" applyProtection="1">
      <alignment horizontal="center" vertical="center" wrapText="1"/>
      <protection locked="0"/>
    </xf>
    <xf numFmtId="0" fontId="3" fillId="24" borderId="25" xfId="6" applyFill="1" applyBorder="1" applyAlignment="1" applyProtection="1">
      <alignment horizontal="center" vertical="center" wrapText="1"/>
      <protection locked="0"/>
    </xf>
    <xf numFmtId="10" fontId="8" fillId="0" borderId="25" xfId="18" applyNumberFormat="1" applyFont="1" applyFill="1" applyBorder="1" applyAlignment="1" applyProtection="1">
      <alignment horizontal="center" vertical="center" wrapText="1"/>
      <protection locked="0"/>
    </xf>
    <xf numFmtId="0" fontId="16" fillId="24" borderId="1" xfId="17" applyFont="1" applyFill="1" applyBorder="1" applyAlignment="1" applyProtection="1">
      <alignment vertical="center" wrapText="1"/>
      <protection locked="0"/>
    </xf>
    <xf numFmtId="14" fontId="16" fillId="24" borderId="25" xfId="18" applyNumberFormat="1" applyFont="1" applyFill="1" applyBorder="1" applyAlignment="1" applyProtection="1">
      <alignment vertical="center" wrapText="1"/>
      <protection locked="0"/>
    </xf>
    <xf numFmtId="0" fontId="3" fillId="24" borderId="1" xfId="17" applyFont="1" applyFill="1" applyBorder="1" applyAlignment="1" applyProtection="1">
      <alignment vertical="center"/>
      <protection locked="0"/>
    </xf>
    <xf numFmtId="167" fontId="3" fillId="24" borderId="1" xfId="18" applyNumberFormat="1" applyFont="1" applyFill="1" applyBorder="1" applyAlignment="1" applyProtection="1">
      <alignment horizontal="center" vertical="center" wrapText="1"/>
      <protection locked="0"/>
    </xf>
    <xf numFmtId="0" fontId="3" fillId="24" borderId="25" xfId="17" applyFont="1" applyFill="1" applyBorder="1" applyAlignment="1" applyProtection="1">
      <alignment horizontal="left" vertical="center"/>
      <protection locked="0"/>
    </xf>
    <xf numFmtId="0" fontId="16" fillId="24" borderId="25" xfId="17" applyFont="1" applyFill="1" applyBorder="1" applyAlignment="1" applyProtection="1">
      <alignment vertical="center" wrapText="1"/>
      <protection locked="0"/>
    </xf>
    <xf numFmtId="14" fontId="16" fillId="24" borderId="1" xfId="17" applyNumberFormat="1" applyFont="1" applyFill="1" applyBorder="1" applyAlignment="1" applyProtection="1">
      <alignment horizontal="justify" vertical="center" wrapText="1"/>
      <protection locked="0"/>
    </xf>
    <xf numFmtId="0" fontId="25" fillId="24" borderId="25" xfId="17" applyFont="1" applyFill="1" applyBorder="1" applyAlignment="1" applyProtection="1">
      <alignment vertical="center" wrapText="1"/>
      <protection locked="0"/>
    </xf>
    <xf numFmtId="0" fontId="3" fillId="24" borderId="25" xfId="17" applyFont="1" applyFill="1" applyBorder="1" applyAlignment="1" applyProtection="1">
      <alignment vertical="center"/>
      <protection locked="0"/>
    </xf>
    <xf numFmtId="0" fontId="3" fillId="24" borderId="24" xfId="17" applyFont="1" applyFill="1" applyBorder="1" applyAlignment="1" applyProtection="1">
      <alignment vertical="center" wrapText="1"/>
      <protection locked="0"/>
    </xf>
    <xf numFmtId="0" fontId="3" fillId="2" borderId="0" xfId="17" applyFont="1" applyFill="1" applyAlignment="1" applyProtection="1">
      <alignment horizontal="left" vertical="center"/>
      <protection locked="0"/>
    </xf>
    <xf numFmtId="0" fontId="3" fillId="2" borderId="0" xfId="17" applyFont="1" applyFill="1" applyAlignment="1" applyProtection="1">
      <alignment horizontal="justify" vertical="center" wrapText="1"/>
      <protection locked="0"/>
    </xf>
    <xf numFmtId="0" fontId="3" fillId="2" borderId="0" xfId="17" applyFont="1" applyFill="1" applyAlignment="1" applyProtection="1">
      <alignment horizontal="left" vertical="center" wrapText="1"/>
      <protection locked="0"/>
    </xf>
    <xf numFmtId="0" fontId="3" fillId="2" borderId="0" xfId="17" applyFont="1" applyFill="1" applyAlignment="1" applyProtection="1">
      <alignment horizontal="center" vertical="center" wrapText="1"/>
      <protection locked="0"/>
    </xf>
    <xf numFmtId="9" fontId="3" fillId="2" borderId="0" xfId="17" applyNumberFormat="1" applyFont="1" applyFill="1" applyAlignment="1" applyProtection="1">
      <alignment horizontal="center" vertical="center" wrapText="1"/>
      <protection locked="0"/>
    </xf>
    <xf numFmtId="14" fontId="3" fillId="2" borderId="0" xfId="17" applyNumberFormat="1" applyFont="1" applyFill="1" applyAlignment="1" applyProtection="1">
      <alignment horizontal="center" vertical="center" wrapText="1"/>
      <protection locked="0"/>
    </xf>
    <xf numFmtId="14" fontId="3" fillId="2" borderId="0" xfId="18" applyNumberFormat="1" applyFont="1" applyFill="1" applyBorder="1" applyAlignment="1" applyProtection="1">
      <alignment horizontal="center" vertical="center" wrapText="1"/>
      <protection locked="0"/>
    </xf>
    <xf numFmtId="9" fontId="3" fillId="2" borderId="0" xfId="18" applyFont="1" applyFill="1" applyBorder="1" applyAlignment="1" applyProtection="1">
      <alignment horizontal="center" vertical="center" wrapText="1"/>
      <protection locked="0"/>
    </xf>
    <xf numFmtId="0" fontId="3" fillId="2" borderId="0" xfId="6" applyFill="1" applyAlignment="1" applyProtection="1">
      <alignment horizontal="justify" vertical="center" wrapText="1"/>
      <protection locked="0"/>
    </xf>
    <xf numFmtId="0" fontId="3" fillId="2" borderId="0" xfId="17" applyFont="1" applyFill="1" applyAlignment="1" applyProtection="1">
      <alignment horizontal="center" vertical="center"/>
      <protection locked="0"/>
    </xf>
    <xf numFmtId="0" fontId="3" fillId="2" borderId="0" xfId="17" applyFont="1" applyFill="1" applyAlignment="1">
      <alignment horizontal="left" vertical="center" wrapText="1"/>
    </xf>
    <xf numFmtId="0" fontId="3" fillId="2" borderId="0" xfId="17" applyFont="1" applyFill="1" applyAlignment="1">
      <alignment horizontal="center" vertical="center"/>
    </xf>
    <xf numFmtId="0" fontId="23" fillId="2" borderId="0" xfId="17" applyFont="1" applyFill="1" applyProtection="1">
      <protection locked="0"/>
    </xf>
    <xf numFmtId="0" fontId="3" fillId="24" borderId="0" xfId="17" applyFont="1" applyFill="1" applyAlignment="1" applyProtection="1">
      <alignment horizontal="left" vertical="center" wrapText="1"/>
      <protection locked="0"/>
    </xf>
    <xf numFmtId="0" fontId="3" fillId="10" borderId="0" xfId="17" applyFont="1" applyFill="1" applyAlignment="1">
      <alignment horizontal="left" vertical="center" wrapText="1"/>
    </xf>
    <xf numFmtId="0" fontId="3" fillId="24" borderId="0" xfId="17" applyFont="1" applyFill="1" applyAlignment="1">
      <alignment horizontal="left" vertical="center" wrapText="1"/>
    </xf>
    <xf numFmtId="0" fontId="3" fillId="0" borderId="0" xfId="17" applyFont="1" applyAlignment="1" applyProtection="1">
      <alignment horizontal="justify" vertical="center" wrapText="1"/>
      <protection locked="0"/>
    </xf>
    <xf numFmtId="0" fontId="3" fillId="0" borderId="0" xfId="17" applyFont="1" applyAlignment="1" applyProtection="1">
      <alignment horizontal="left" vertical="center" wrapText="1"/>
      <protection locked="0"/>
    </xf>
    <xf numFmtId="0" fontId="3" fillId="0" borderId="0" xfId="17" applyFont="1" applyAlignment="1">
      <alignment horizontal="center" vertical="center"/>
    </xf>
    <xf numFmtId="0" fontId="3" fillId="0" borderId="0" xfId="17" applyFont="1" applyAlignment="1" applyProtection="1">
      <alignment horizontal="left" vertical="center"/>
      <protection locked="0"/>
    </xf>
    <xf numFmtId="0" fontId="3" fillId="0" borderId="0" xfId="17" applyFont="1" applyAlignment="1">
      <alignment horizontal="center" vertical="center" wrapText="1"/>
    </xf>
    <xf numFmtId="9" fontId="3" fillId="24" borderId="0" xfId="17" applyNumberFormat="1" applyFont="1" applyFill="1" applyAlignment="1" applyProtection="1">
      <alignment horizontal="center" vertical="center" wrapText="1"/>
      <protection locked="0"/>
    </xf>
    <xf numFmtId="14" fontId="3" fillId="0" borderId="0" xfId="17" applyNumberFormat="1" applyFont="1" applyAlignment="1" applyProtection="1">
      <alignment horizontal="center" vertical="center" wrapText="1"/>
      <protection locked="0"/>
    </xf>
    <xf numFmtId="0" fontId="3" fillId="10" borderId="0" xfId="17" applyFont="1" applyFill="1" applyAlignment="1">
      <alignment horizontal="justify" vertical="center" wrapText="1"/>
    </xf>
    <xf numFmtId="0" fontId="3" fillId="0" borderId="0" xfId="6" applyAlignment="1" applyProtection="1">
      <alignment horizontal="justify" vertical="center" wrapText="1"/>
      <protection locked="0"/>
    </xf>
    <xf numFmtId="9" fontId="3" fillId="24" borderId="0" xfId="18" applyFont="1" applyFill="1" applyBorder="1" applyAlignment="1" applyProtection="1">
      <alignment vertical="center" wrapText="1"/>
      <protection locked="0"/>
    </xf>
    <xf numFmtId="0" fontId="3" fillId="24" borderId="0" xfId="17" applyFont="1" applyFill="1" applyAlignment="1" applyProtection="1">
      <alignment vertical="center" wrapText="1"/>
      <protection locked="0"/>
    </xf>
  </cellXfs>
  <cellStyles count="20">
    <cellStyle name="Hyperlink" xfId="5" xr:uid="{00000000-0005-0000-0000-000000000000}"/>
    <cellStyle name="Millares" xfId="16" builtinId="3"/>
    <cellStyle name="Millares [0] 2" xfId="1" xr:uid="{00000000-0005-0000-0000-000001000000}"/>
    <cellStyle name="Millares 2" xfId="8" xr:uid="{00000000-0005-0000-0000-000002000000}"/>
    <cellStyle name="Millares 2 2" xfId="19" xr:uid="{8D438B74-E730-4A9F-9685-D13998D16963}"/>
    <cellStyle name="Millares 3" xfId="10" xr:uid="{94949787-9C67-4F00-AB93-C720F30D15DE}"/>
    <cellStyle name="Millares 4" xfId="15" xr:uid="{701AA3AD-467D-47BC-9E5B-F2593A767303}"/>
    <cellStyle name="Moneda" xfId="11" builtinId="4"/>
    <cellStyle name="Moneda 2" xfId="7" xr:uid="{00000000-0005-0000-0000-000003000000}"/>
    <cellStyle name="Neutral 2" xfId="4" xr:uid="{00000000-0005-0000-0000-000004000000}"/>
    <cellStyle name="Normal" xfId="0" builtinId="0"/>
    <cellStyle name="Normal 18" xfId="3" xr:uid="{00000000-0005-0000-0000-000006000000}"/>
    <cellStyle name="Normal 2" xfId="2" xr:uid="{00000000-0005-0000-0000-000007000000}"/>
    <cellStyle name="Normal 2 2" xfId="6" xr:uid="{00000000-0005-0000-0000-000008000000}"/>
    <cellStyle name="Normal 3" xfId="17" xr:uid="{C220DA95-E890-48B3-89D5-83A74CF0232A}"/>
    <cellStyle name="Normal 3 2" xfId="13" xr:uid="{977159D9-5015-4C4A-926E-3EEE9D6CBAC6}"/>
    <cellStyle name="Porcentaje" xfId="9" builtinId="5"/>
    <cellStyle name="Porcentaje 2" xfId="12" xr:uid="{A4DE0A03-15E0-43A1-B1B5-49E2B490D974}"/>
    <cellStyle name="Porcentaje 2 2" xfId="14" xr:uid="{941EE02E-9FD8-4B49-93C3-161E14EC56A7}"/>
    <cellStyle name="Porcentaje 3" xfId="18" xr:uid="{A13E04E6-ADB8-4B5D-B9A7-AF37495FB894}"/>
  </cellStyles>
  <dxfs count="231">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1"/>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bottom/>
      </border>
      <protection locked="1" hidden="1"/>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left style="hair">
          <color indexed="64"/>
        </left>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theme="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outline="0">
        <left style="hair">
          <color indexed="64"/>
        </left>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numFmt numFmtId="19" formatCode="dd/mm/yyyy"/>
      <fill>
        <patternFill patternType="solid">
          <fgColor indexed="64"/>
          <bgColor theme="0"/>
        </patternFill>
      </fill>
      <alignment horizontal="center" vertical="center" textRotation="0" wrapText="0"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hair">
          <color indexed="64"/>
        </right>
        <top style="hair">
          <color indexed="64"/>
        </top>
        <bottom/>
      </border>
      <protection locked="1" hidden="1"/>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1"/>
    </dxf>
    <dxf>
      <border outline="0">
        <left style="hair">
          <color indexed="64"/>
        </left>
        <right style="thin">
          <color indexed="64"/>
        </right>
      </border>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1"/>
    </dxf>
    <dxf>
      <font>
        <color rgb="FF006100"/>
      </font>
      <fill>
        <patternFill>
          <bgColor rgb="FFC6EFCE"/>
        </patternFill>
      </fill>
    </dxf>
    <dxf>
      <font>
        <color rgb="FF9C0006"/>
      </font>
      <fill>
        <patternFill>
          <bgColor rgb="FFFFC7CE"/>
        </patternFill>
      </fill>
    </dxf>
    <dxf>
      <fill>
        <patternFill patternType="solid">
          <fgColor rgb="FFFFFF00"/>
          <bgColor rgb="FF000000"/>
        </patternFill>
      </fill>
    </dxf>
    <dxf>
      <fill>
        <patternFill patternType="solid">
          <fgColor rgb="FFFFFF00"/>
          <bgColor rgb="FF000000"/>
        </patternFill>
      </fill>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scheme val="none"/>
      </font>
      <numFmt numFmtId="13"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top style="hair">
          <color indexed="64"/>
        </top>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right/>
        <top style="hair">
          <color indexed="64"/>
        </top>
        <bottom/>
        <vertical/>
        <horizontal/>
      </border>
    </dxf>
    <dxf>
      <border outline="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outline="0">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strike val="0"/>
        <condense val="0"/>
        <extend val="0"/>
        <outline val="0"/>
        <shadow val="0"/>
        <u val="none"/>
        <vertAlign val="baseline"/>
        <sz val="10"/>
        <color theme="1"/>
        <name val="Arial"/>
        <family val="2"/>
        <scheme val="none"/>
      </font>
      <numFmt numFmtId="13" formatCode="0%"/>
      <fill>
        <patternFill>
          <bgColor theme="0"/>
        </patternFill>
      </fill>
      <alignment horizontal="center" vertical="center" textRotation="0" wrapText="1" indent="0" justifyLastLine="0" shrinkToFit="0" readingOrder="0"/>
      <border diagonalUp="0" diagonalDown="0" outline="0">
        <left style="hair">
          <color indexed="64"/>
        </left>
        <right/>
        <top style="hair">
          <color indexed="64"/>
        </top>
        <bottom style="hair">
          <color indexed="64"/>
        </bottom>
      </border>
      <protection locked="0"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numFmt numFmtId="13" formatCode="0%"/>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numFmt numFmtId="19" formatCode="dd/mm/yyyy"/>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numFmt numFmtId="19" formatCode="dd/mm/yyyy"/>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1" hidden="0"/>
    </dxf>
    <dxf>
      <font>
        <b val="0"/>
        <i val="0"/>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border diagonalUp="0" diagonalDown="0">
        <left/>
        <right style="hair">
          <color indexed="64"/>
        </right>
        <top style="hair">
          <color indexed="64"/>
        </top>
        <bottom style="hair">
          <color indexed="64"/>
        </bottom>
      </border>
      <protection locked="1" hidden="0"/>
    </dxf>
    <dxf>
      <border diagonalUp="0" diagonalDown="0">
        <left style="hair">
          <color indexed="64"/>
        </left>
        <right style="hair">
          <color indexed="64"/>
        </right>
        <top style="hair">
          <color indexed="64"/>
        </top>
        <bottom style="hair">
          <color indexed="64"/>
        </bottom>
      </border>
    </dxf>
    <dxf>
      <font>
        <b val="0"/>
        <i/>
        <strike val="0"/>
        <condense val="0"/>
        <extend val="0"/>
        <outline val="0"/>
        <shadow val="0"/>
        <u val="none"/>
        <vertAlign val="baseline"/>
        <sz val="10"/>
        <color theme="1"/>
        <name val="Arial"/>
        <family val="2"/>
        <scheme val="none"/>
      </font>
      <fill>
        <patternFill>
          <bgColor theme="0"/>
        </patternFill>
      </fill>
      <alignment horizontal="center" vertical="center" textRotation="0" wrapText="1" indent="0" justifyLastLine="0" shrinkToFit="0" readingOrder="0"/>
      <protection locked="0" hidden="0"/>
    </dxf>
    <dxf>
      <border outline="0">
        <bottom style="hair">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theme" Target="theme/theme1.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pivotCacheDefinition" Target="pivotCache/pivotCacheDefinition1.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pivotCacheDefinition" Target="pivotCache/pivotCacheDefinition2.xml"/><Relationship Id="rId46" Type="http://schemas.openxmlformats.org/officeDocument/2006/relationships/customXml" Target="../customXml/item4.xml"/><Relationship Id="rId20" Type="http://schemas.openxmlformats.org/officeDocument/2006/relationships/externalLink" Target="externalLinks/externalLink5.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2.jpeg"/><Relationship Id="rId16" Type="http://schemas.openxmlformats.org/officeDocument/2006/relationships/image" Target="../media/image18.png"/><Relationship Id="rId1" Type="http://schemas.openxmlformats.org/officeDocument/2006/relationships/image" Target="../media/image4.jpe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669000</xdr:colOff>
      <xdr:row>1</xdr:row>
      <xdr:rowOff>304800</xdr:rowOff>
    </xdr:from>
    <xdr:to>
      <xdr:col>1</xdr:col>
      <xdr:colOff>1504950</xdr:colOff>
      <xdr:row>4</xdr:row>
      <xdr:rowOff>12876</xdr:rowOff>
    </xdr:to>
    <xdr:pic>
      <xdr:nvPicPr>
        <xdr:cNvPr id="5" name="Imagen 4" descr="escudo-alc">
          <a:extLst>
            <a:ext uri="{FF2B5EF4-FFF2-40B4-BE49-F238E27FC236}">
              <a16:creationId xmlns:a16="http://schemas.microsoft.com/office/drawing/2014/main" id="{2D1904CF-F5CE-4F54-B3E7-1ECD84A3F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3950" y="3486150"/>
          <a:ext cx="835950" cy="67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796043</xdr:colOff>
      <xdr:row>0</xdr:row>
      <xdr:rowOff>148937</xdr:rowOff>
    </xdr:from>
    <xdr:to>
      <xdr:col>1</xdr:col>
      <xdr:colOff>1177043</xdr:colOff>
      <xdr:row>3</xdr:row>
      <xdr:rowOff>129887</xdr:rowOff>
    </xdr:to>
    <xdr:pic>
      <xdr:nvPicPr>
        <xdr:cNvPr id="2" name="Picture 1" descr="escudo-alc">
          <a:extLst>
            <a:ext uri="{FF2B5EF4-FFF2-40B4-BE49-F238E27FC236}">
              <a16:creationId xmlns:a16="http://schemas.microsoft.com/office/drawing/2014/main" id="{601AAE71-6A75-4C9A-B309-44AE87DEF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6043" y="148937"/>
          <a:ext cx="13525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799585</xdr:colOff>
      <xdr:row>0</xdr:row>
      <xdr:rowOff>129295</xdr:rowOff>
    </xdr:from>
    <xdr:to>
      <xdr:col>1</xdr:col>
      <xdr:colOff>1330370</xdr:colOff>
      <xdr:row>3</xdr:row>
      <xdr:rowOff>186445</xdr:rowOff>
    </xdr:to>
    <xdr:pic>
      <xdr:nvPicPr>
        <xdr:cNvPr id="2" name="Picture 1" descr="escudo-alc">
          <a:extLst>
            <a:ext uri="{FF2B5EF4-FFF2-40B4-BE49-F238E27FC236}">
              <a16:creationId xmlns:a16="http://schemas.microsoft.com/office/drawing/2014/main" id="{281609AD-B6B2-4932-BFA2-62DB21E82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585" y="129295"/>
          <a:ext cx="154996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534489</xdr:colOff>
      <xdr:row>30</xdr:row>
      <xdr:rowOff>1395815</xdr:rowOff>
    </xdr:from>
    <xdr:to>
      <xdr:col>33</xdr:col>
      <xdr:colOff>3529149</xdr:colOff>
      <xdr:row>30</xdr:row>
      <xdr:rowOff>3207749</xdr:rowOff>
    </xdr:to>
    <xdr:pic>
      <xdr:nvPicPr>
        <xdr:cNvPr id="3" name="Imagen 2">
          <a:extLst>
            <a:ext uri="{FF2B5EF4-FFF2-40B4-BE49-F238E27FC236}">
              <a16:creationId xmlns:a16="http://schemas.microsoft.com/office/drawing/2014/main" id="{5B30BAD5-3CDB-4656-96D2-FB981AA5380C}"/>
            </a:ext>
          </a:extLst>
        </xdr:cNvPr>
        <xdr:cNvPicPr>
          <a:picLocks noChangeAspect="1"/>
        </xdr:cNvPicPr>
      </xdr:nvPicPr>
      <xdr:blipFill>
        <a:blip xmlns:r="http://schemas.openxmlformats.org/officeDocument/2006/relationships" r:embed="rId2"/>
        <a:stretch>
          <a:fillRect/>
        </a:stretch>
      </xdr:blipFill>
      <xdr:spPr>
        <a:xfrm>
          <a:off x="41387214" y="74423990"/>
          <a:ext cx="2994660" cy="18119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47625</xdr:rowOff>
    </xdr:from>
    <xdr:to>
      <xdr:col>1</xdr:col>
      <xdr:colOff>0</xdr:colOff>
      <xdr:row>2</xdr:row>
      <xdr:rowOff>0</xdr:rowOff>
    </xdr:to>
    <xdr:pic>
      <xdr:nvPicPr>
        <xdr:cNvPr id="2" name="Imagen 1" descr="escudo-alc">
          <a:extLst>
            <a:ext uri="{FF2B5EF4-FFF2-40B4-BE49-F238E27FC236}">
              <a16:creationId xmlns:a16="http://schemas.microsoft.com/office/drawing/2014/main" id="{C7771582-4F78-409D-B786-BE071E5F8A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04775"/>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318021</xdr:colOff>
      <xdr:row>1</xdr:row>
      <xdr:rowOff>134472</xdr:rowOff>
    </xdr:from>
    <xdr:to>
      <xdr:col>2</xdr:col>
      <xdr:colOff>475237</xdr:colOff>
      <xdr:row>4</xdr:row>
      <xdr:rowOff>255869</xdr:rowOff>
    </xdr:to>
    <xdr:pic>
      <xdr:nvPicPr>
        <xdr:cNvPr id="3" name="Imagen 2" descr="escudo-alc">
          <a:extLst>
            <a:ext uri="{FF2B5EF4-FFF2-40B4-BE49-F238E27FC236}">
              <a16:creationId xmlns:a16="http://schemas.microsoft.com/office/drawing/2014/main" id="{7C9B1761-3C82-4B68-801E-0C78CCBD5E3F}"/>
            </a:ext>
            <a:ext uri="{147F2762-F138-4A5C-976F-8EAC2B608ADB}">
              <a16:predDERef xmlns:a16="http://schemas.microsoft.com/office/drawing/2014/main" pred="{C7771582-4F78-409D-B786-BE071E5F8A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1846" y="191622"/>
          <a:ext cx="1950983" cy="1092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87</xdr:col>
      <xdr:colOff>293029</xdr:colOff>
      <xdr:row>20</xdr:row>
      <xdr:rowOff>323851</xdr:rowOff>
    </xdr:from>
    <xdr:to>
      <xdr:col>87</xdr:col>
      <xdr:colOff>4223060</xdr:colOff>
      <xdr:row>20</xdr:row>
      <xdr:rowOff>638176</xdr:rowOff>
    </xdr:to>
    <xdr:pic>
      <xdr:nvPicPr>
        <xdr:cNvPr id="4" name="Imagen 3">
          <a:extLst>
            <a:ext uri="{FF2B5EF4-FFF2-40B4-BE49-F238E27FC236}">
              <a16:creationId xmlns:a16="http://schemas.microsoft.com/office/drawing/2014/main" id="{933D4EFF-12D5-4F89-AACB-C62F67379054}"/>
            </a:ext>
            <a:ext uri="{147F2762-F138-4A5C-976F-8EAC2B608ADB}">
              <a16:predDERef xmlns:a16="http://schemas.microsoft.com/office/drawing/2014/main" pred="{7C9B1761-3C82-4B68-801E-0C78CCBD5E3F}"/>
            </a:ext>
          </a:extLst>
        </xdr:cNvPr>
        <xdr:cNvPicPr>
          <a:picLocks noChangeAspect="1"/>
        </xdr:cNvPicPr>
      </xdr:nvPicPr>
      <xdr:blipFill>
        <a:blip xmlns:r="http://schemas.openxmlformats.org/officeDocument/2006/relationships" r:embed="rId3"/>
        <a:stretch>
          <a:fillRect/>
        </a:stretch>
      </xdr:blipFill>
      <xdr:spPr>
        <a:xfrm>
          <a:off x="114535879" y="30880051"/>
          <a:ext cx="3930031" cy="2552700"/>
        </a:xfrm>
        <a:prstGeom prst="rect">
          <a:avLst/>
        </a:prstGeom>
      </xdr:spPr>
    </xdr:pic>
    <xdr:clientData/>
  </xdr:twoCellAnchor>
  <xdr:twoCellAnchor editAs="oneCell">
    <xdr:from>
      <xdr:col>87</xdr:col>
      <xdr:colOff>264180</xdr:colOff>
      <xdr:row>26</xdr:row>
      <xdr:rowOff>630827</xdr:rowOff>
    </xdr:from>
    <xdr:to>
      <xdr:col>87</xdr:col>
      <xdr:colOff>4258235</xdr:colOff>
      <xdr:row>26</xdr:row>
      <xdr:rowOff>946796</xdr:rowOff>
    </xdr:to>
    <xdr:pic>
      <xdr:nvPicPr>
        <xdr:cNvPr id="5" name="Imagen 4">
          <a:extLst>
            <a:ext uri="{FF2B5EF4-FFF2-40B4-BE49-F238E27FC236}">
              <a16:creationId xmlns:a16="http://schemas.microsoft.com/office/drawing/2014/main" id="{4558A60B-3C50-4CEB-B689-BE3B86543123}"/>
            </a:ext>
            <a:ext uri="{147F2762-F138-4A5C-976F-8EAC2B608ADB}">
              <a16:predDERef xmlns:a16="http://schemas.microsoft.com/office/drawing/2014/main" pred="{933D4EFF-12D5-4F89-AACB-C62F67379054}"/>
            </a:ext>
          </a:extLst>
        </xdr:cNvPr>
        <xdr:cNvPicPr>
          <a:picLocks noChangeAspect="1"/>
        </xdr:cNvPicPr>
      </xdr:nvPicPr>
      <xdr:blipFill>
        <a:blip xmlns:r="http://schemas.openxmlformats.org/officeDocument/2006/relationships" r:embed="rId4"/>
        <a:stretch>
          <a:fillRect/>
        </a:stretch>
      </xdr:blipFill>
      <xdr:spPr>
        <a:xfrm>
          <a:off x="114507030" y="49779827"/>
          <a:ext cx="3994055" cy="2664262"/>
        </a:xfrm>
        <a:prstGeom prst="rect">
          <a:avLst/>
        </a:prstGeom>
      </xdr:spPr>
    </xdr:pic>
    <xdr:clientData/>
  </xdr:twoCellAnchor>
  <xdr:twoCellAnchor editAs="oneCell">
    <xdr:from>
      <xdr:col>87</xdr:col>
      <xdr:colOff>291347</xdr:colOff>
      <xdr:row>22</xdr:row>
      <xdr:rowOff>285751</xdr:rowOff>
    </xdr:from>
    <xdr:to>
      <xdr:col>87</xdr:col>
      <xdr:colOff>4267200</xdr:colOff>
      <xdr:row>22</xdr:row>
      <xdr:rowOff>594934</xdr:rowOff>
    </xdr:to>
    <xdr:pic>
      <xdr:nvPicPr>
        <xdr:cNvPr id="6" name="Imagen 5">
          <a:extLst>
            <a:ext uri="{FF2B5EF4-FFF2-40B4-BE49-F238E27FC236}">
              <a16:creationId xmlns:a16="http://schemas.microsoft.com/office/drawing/2014/main" id="{10FC1F6A-DD3D-4E74-9C7F-340442628C8B}"/>
            </a:ext>
            <a:ext uri="{147F2762-F138-4A5C-976F-8EAC2B608ADB}">
              <a16:predDERef xmlns:a16="http://schemas.microsoft.com/office/drawing/2014/main" pred="{4558A60B-3C50-4CEB-B689-BE3B86543123}"/>
            </a:ext>
          </a:extLst>
        </xdr:cNvPr>
        <xdr:cNvPicPr>
          <a:picLocks noChangeAspect="1"/>
        </xdr:cNvPicPr>
      </xdr:nvPicPr>
      <xdr:blipFill>
        <a:blip xmlns:r="http://schemas.openxmlformats.org/officeDocument/2006/relationships" r:embed="rId5"/>
        <a:stretch>
          <a:fillRect/>
        </a:stretch>
      </xdr:blipFill>
      <xdr:spPr>
        <a:xfrm>
          <a:off x="114534197" y="37242751"/>
          <a:ext cx="3975853" cy="2752726"/>
        </a:xfrm>
        <a:prstGeom prst="rect">
          <a:avLst/>
        </a:prstGeom>
      </xdr:spPr>
    </xdr:pic>
    <xdr:clientData/>
  </xdr:twoCellAnchor>
  <xdr:twoCellAnchor editAs="oneCell">
    <xdr:from>
      <xdr:col>87</xdr:col>
      <xdr:colOff>228600</xdr:colOff>
      <xdr:row>12</xdr:row>
      <xdr:rowOff>1343026</xdr:rowOff>
    </xdr:from>
    <xdr:to>
      <xdr:col>87</xdr:col>
      <xdr:colOff>4352925</xdr:colOff>
      <xdr:row>12</xdr:row>
      <xdr:rowOff>3955676</xdr:rowOff>
    </xdr:to>
    <xdr:pic>
      <xdr:nvPicPr>
        <xdr:cNvPr id="7" name="Imagen 6">
          <a:extLst>
            <a:ext uri="{FF2B5EF4-FFF2-40B4-BE49-F238E27FC236}">
              <a16:creationId xmlns:a16="http://schemas.microsoft.com/office/drawing/2014/main" id="{6322734D-B80B-4650-9371-EEC5DF95DB4C}"/>
            </a:ext>
            <a:ext uri="{147F2762-F138-4A5C-976F-8EAC2B608ADB}">
              <a16:predDERef xmlns:a16="http://schemas.microsoft.com/office/drawing/2014/main" pred="{10FC1F6A-DD3D-4E74-9C7F-340442628C8B}"/>
            </a:ext>
          </a:extLst>
        </xdr:cNvPr>
        <xdr:cNvPicPr>
          <a:picLocks noChangeAspect="1"/>
        </xdr:cNvPicPr>
      </xdr:nvPicPr>
      <xdr:blipFill>
        <a:blip xmlns:r="http://schemas.openxmlformats.org/officeDocument/2006/relationships" r:embed="rId6"/>
        <a:stretch>
          <a:fillRect/>
        </a:stretch>
      </xdr:blipFill>
      <xdr:spPr>
        <a:xfrm>
          <a:off x="114471450" y="4419601"/>
          <a:ext cx="4124325" cy="2612650"/>
        </a:xfrm>
        <a:prstGeom prst="rect">
          <a:avLst/>
        </a:prstGeom>
      </xdr:spPr>
    </xdr:pic>
    <xdr:clientData/>
  </xdr:twoCellAnchor>
  <xdr:twoCellAnchor editAs="oneCell">
    <xdr:from>
      <xdr:col>87</xdr:col>
      <xdr:colOff>343898</xdr:colOff>
      <xdr:row>21</xdr:row>
      <xdr:rowOff>323849</xdr:rowOff>
    </xdr:from>
    <xdr:to>
      <xdr:col>87</xdr:col>
      <xdr:colOff>4210050</xdr:colOff>
      <xdr:row>21</xdr:row>
      <xdr:rowOff>638174</xdr:rowOff>
    </xdr:to>
    <xdr:pic>
      <xdr:nvPicPr>
        <xdr:cNvPr id="8" name="Imagen 7">
          <a:extLst>
            <a:ext uri="{FF2B5EF4-FFF2-40B4-BE49-F238E27FC236}">
              <a16:creationId xmlns:a16="http://schemas.microsoft.com/office/drawing/2014/main" id="{6AA8C818-A040-420C-84AC-045FE0A31362}"/>
            </a:ext>
            <a:ext uri="{147F2762-F138-4A5C-976F-8EAC2B608ADB}">
              <a16:predDERef xmlns:a16="http://schemas.microsoft.com/office/drawing/2014/main" pred="{6322734D-B80B-4650-9371-EEC5DF95DB4C}"/>
            </a:ext>
          </a:extLst>
        </xdr:cNvPr>
        <xdr:cNvPicPr>
          <a:picLocks noChangeAspect="1"/>
        </xdr:cNvPicPr>
      </xdr:nvPicPr>
      <xdr:blipFill>
        <a:blip xmlns:r="http://schemas.openxmlformats.org/officeDocument/2006/relationships" r:embed="rId7"/>
        <a:stretch>
          <a:fillRect/>
        </a:stretch>
      </xdr:blipFill>
      <xdr:spPr>
        <a:xfrm>
          <a:off x="114586748" y="34070924"/>
          <a:ext cx="3866152" cy="2638425"/>
        </a:xfrm>
        <a:prstGeom prst="rect">
          <a:avLst/>
        </a:prstGeom>
      </xdr:spPr>
    </xdr:pic>
    <xdr:clientData/>
  </xdr:twoCellAnchor>
  <xdr:twoCellAnchor editAs="oneCell">
    <xdr:from>
      <xdr:col>87</xdr:col>
      <xdr:colOff>232410</xdr:colOff>
      <xdr:row>24</xdr:row>
      <xdr:rowOff>245746</xdr:rowOff>
    </xdr:from>
    <xdr:to>
      <xdr:col>87</xdr:col>
      <xdr:colOff>4381500</xdr:colOff>
      <xdr:row>24</xdr:row>
      <xdr:rowOff>556833</xdr:rowOff>
    </xdr:to>
    <xdr:pic>
      <xdr:nvPicPr>
        <xdr:cNvPr id="9" name="Imagen 8">
          <a:extLst>
            <a:ext uri="{FF2B5EF4-FFF2-40B4-BE49-F238E27FC236}">
              <a16:creationId xmlns:a16="http://schemas.microsoft.com/office/drawing/2014/main" id="{2267FBB9-BF2C-4BF4-95D8-F1040E3FBFF9}"/>
            </a:ext>
            <a:ext uri="{147F2762-F138-4A5C-976F-8EAC2B608ADB}">
              <a16:predDERef xmlns:a16="http://schemas.microsoft.com/office/drawing/2014/main" pred="{6AA8C818-A040-420C-84AC-045FE0A31362}"/>
            </a:ext>
          </a:extLst>
        </xdr:cNvPr>
        <xdr:cNvPicPr>
          <a:picLocks noChangeAspect="1"/>
        </xdr:cNvPicPr>
      </xdr:nvPicPr>
      <xdr:blipFill>
        <a:blip xmlns:r="http://schemas.openxmlformats.org/officeDocument/2006/relationships" r:embed="rId8"/>
        <a:stretch>
          <a:fillRect/>
        </a:stretch>
      </xdr:blipFill>
      <xdr:spPr>
        <a:xfrm>
          <a:off x="114475260" y="43965496"/>
          <a:ext cx="4149090" cy="2697480"/>
        </a:xfrm>
        <a:prstGeom prst="rect">
          <a:avLst/>
        </a:prstGeom>
      </xdr:spPr>
    </xdr:pic>
    <xdr:clientData/>
  </xdr:twoCellAnchor>
  <xdr:twoCellAnchor editAs="oneCell">
    <xdr:from>
      <xdr:col>87</xdr:col>
      <xdr:colOff>225703</xdr:colOff>
      <xdr:row>25</xdr:row>
      <xdr:rowOff>257174</xdr:rowOff>
    </xdr:from>
    <xdr:to>
      <xdr:col>87</xdr:col>
      <xdr:colOff>4355725</xdr:colOff>
      <xdr:row>25</xdr:row>
      <xdr:rowOff>568597</xdr:rowOff>
    </xdr:to>
    <xdr:pic>
      <xdr:nvPicPr>
        <xdr:cNvPr id="10" name="Imagen 9">
          <a:extLst>
            <a:ext uri="{FF2B5EF4-FFF2-40B4-BE49-F238E27FC236}">
              <a16:creationId xmlns:a16="http://schemas.microsoft.com/office/drawing/2014/main" id="{23AEB065-0B4A-40C2-9D43-43C2C69CBBB8}"/>
            </a:ext>
            <a:ext uri="{147F2762-F138-4A5C-976F-8EAC2B608ADB}">
              <a16:predDERef xmlns:a16="http://schemas.microsoft.com/office/drawing/2014/main" pred="{2267FBB9-BF2C-4BF4-95D8-F1040E3FBFF9}"/>
            </a:ext>
          </a:extLst>
        </xdr:cNvPr>
        <xdr:cNvPicPr>
          <a:picLocks noChangeAspect="1"/>
        </xdr:cNvPicPr>
      </xdr:nvPicPr>
      <xdr:blipFill>
        <a:blip xmlns:r="http://schemas.openxmlformats.org/officeDocument/2006/relationships" r:embed="rId9"/>
        <a:stretch>
          <a:fillRect/>
        </a:stretch>
      </xdr:blipFill>
      <xdr:spPr>
        <a:xfrm>
          <a:off x="114468553" y="47158274"/>
          <a:ext cx="4130022" cy="2335866"/>
        </a:xfrm>
        <a:prstGeom prst="rect">
          <a:avLst/>
        </a:prstGeom>
      </xdr:spPr>
    </xdr:pic>
    <xdr:clientData/>
  </xdr:twoCellAnchor>
  <xdr:twoCellAnchor editAs="oneCell">
    <xdr:from>
      <xdr:col>87</xdr:col>
      <xdr:colOff>313766</xdr:colOff>
      <xdr:row>18</xdr:row>
      <xdr:rowOff>291352</xdr:rowOff>
    </xdr:from>
    <xdr:to>
      <xdr:col>87</xdr:col>
      <xdr:colOff>4258236</xdr:colOff>
      <xdr:row>18</xdr:row>
      <xdr:rowOff>603436</xdr:rowOff>
    </xdr:to>
    <xdr:pic>
      <xdr:nvPicPr>
        <xdr:cNvPr id="11" name="Imagen 10">
          <a:extLst>
            <a:ext uri="{FF2B5EF4-FFF2-40B4-BE49-F238E27FC236}">
              <a16:creationId xmlns:a16="http://schemas.microsoft.com/office/drawing/2014/main" id="{43A5853E-E8BB-4CF7-B54E-B63B3D854BD1}"/>
            </a:ext>
            <a:ext uri="{147F2762-F138-4A5C-976F-8EAC2B608ADB}">
              <a16:predDERef xmlns:a16="http://schemas.microsoft.com/office/drawing/2014/main" pred="{23AEB065-0B4A-40C2-9D43-43C2C69CBBB8}"/>
            </a:ext>
          </a:extLst>
        </xdr:cNvPr>
        <xdr:cNvPicPr>
          <a:picLocks noChangeAspect="1"/>
        </xdr:cNvPicPr>
      </xdr:nvPicPr>
      <xdr:blipFill>
        <a:blip xmlns:r="http://schemas.openxmlformats.org/officeDocument/2006/relationships" r:embed="rId10"/>
        <a:stretch>
          <a:fillRect/>
        </a:stretch>
      </xdr:blipFill>
      <xdr:spPr>
        <a:xfrm>
          <a:off x="114556616" y="24484852"/>
          <a:ext cx="3944470" cy="2588559"/>
        </a:xfrm>
        <a:prstGeom prst="rect">
          <a:avLst/>
        </a:prstGeom>
      </xdr:spPr>
    </xdr:pic>
    <xdr:clientData/>
  </xdr:twoCellAnchor>
  <xdr:twoCellAnchor editAs="oneCell">
    <xdr:from>
      <xdr:col>87</xdr:col>
      <xdr:colOff>275216</xdr:colOff>
      <xdr:row>23</xdr:row>
      <xdr:rowOff>266700</xdr:rowOff>
    </xdr:from>
    <xdr:to>
      <xdr:col>87</xdr:col>
      <xdr:colOff>4325471</xdr:colOff>
      <xdr:row>23</xdr:row>
      <xdr:rowOff>577563</xdr:rowOff>
    </xdr:to>
    <xdr:pic>
      <xdr:nvPicPr>
        <xdr:cNvPr id="12" name="Imagen 11">
          <a:extLst>
            <a:ext uri="{FF2B5EF4-FFF2-40B4-BE49-F238E27FC236}">
              <a16:creationId xmlns:a16="http://schemas.microsoft.com/office/drawing/2014/main" id="{6E23FB05-2749-4BA9-BC53-7EDC810708D5}"/>
            </a:ext>
            <a:ext uri="{147F2762-F138-4A5C-976F-8EAC2B608ADB}">
              <a16:predDERef xmlns:a16="http://schemas.microsoft.com/office/drawing/2014/main" pred="{43A5853E-E8BB-4CF7-B54E-B63B3D854BD1}"/>
            </a:ext>
          </a:extLst>
        </xdr:cNvPr>
        <xdr:cNvPicPr>
          <a:picLocks noChangeAspect="1"/>
        </xdr:cNvPicPr>
      </xdr:nvPicPr>
      <xdr:blipFill>
        <a:blip xmlns:r="http://schemas.openxmlformats.org/officeDocument/2006/relationships" r:embed="rId11"/>
        <a:stretch>
          <a:fillRect/>
        </a:stretch>
      </xdr:blipFill>
      <xdr:spPr>
        <a:xfrm>
          <a:off x="114518066" y="40805100"/>
          <a:ext cx="4050255" cy="2602006"/>
        </a:xfrm>
        <a:prstGeom prst="rect">
          <a:avLst/>
        </a:prstGeom>
      </xdr:spPr>
    </xdr:pic>
    <xdr:clientData/>
  </xdr:twoCellAnchor>
  <xdr:twoCellAnchor editAs="oneCell">
    <xdr:from>
      <xdr:col>87</xdr:col>
      <xdr:colOff>268940</xdr:colOff>
      <xdr:row>16</xdr:row>
      <xdr:rowOff>324972</xdr:rowOff>
    </xdr:from>
    <xdr:to>
      <xdr:col>87</xdr:col>
      <xdr:colOff>4359087</xdr:colOff>
      <xdr:row>16</xdr:row>
      <xdr:rowOff>2896401</xdr:rowOff>
    </xdr:to>
    <xdr:pic>
      <xdr:nvPicPr>
        <xdr:cNvPr id="13" name="Imagen 12">
          <a:extLst>
            <a:ext uri="{FF2B5EF4-FFF2-40B4-BE49-F238E27FC236}">
              <a16:creationId xmlns:a16="http://schemas.microsoft.com/office/drawing/2014/main" id="{2F0F8547-5A9A-4F60-AE2A-088A75A97A3E}"/>
            </a:ext>
            <a:ext uri="{147F2762-F138-4A5C-976F-8EAC2B608ADB}">
              <a16:predDERef xmlns:a16="http://schemas.microsoft.com/office/drawing/2014/main" pred="{6E23FB05-2749-4BA9-BC53-7EDC810708D5}"/>
            </a:ext>
          </a:extLst>
        </xdr:cNvPr>
        <xdr:cNvPicPr>
          <a:picLocks noChangeAspect="1"/>
        </xdr:cNvPicPr>
      </xdr:nvPicPr>
      <xdr:blipFill>
        <a:blip xmlns:r="http://schemas.openxmlformats.org/officeDocument/2006/relationships" r:embed="rId12"/>
        <a:stretch>
          <a:fillRect/>
        </a:stretch>
      </xdr:blipFill>
      <xdr:spPr>
        <a:xfrm>
          <a:off x="114511790" y="18117672"/>
          <a:ext cx="4090147" cy="2571429"/>
        </a:xfrm>
        <a:prstGeom prst="rect">
          <a:avLst/>
        </a:prstGeom>
      </xdr:spPr>
    </xdr:pic>
    <xdr:clientData/>
  </xdr:twoCellAnchor>
  <xdr:twoCellAnchor editAs="oneCell">
    <xdr:from>
      <xdr:col>87</xdr:col>
      <xdr:colOff>313766</xdr:colOff>
      <xdr:row>17</xdr:row>
      <xdr:rowOff>347381</xdr:rowOff>
    </xdr:from>
    <xdr:to>
      <xdr:col>87</xdr:col>
      <xdr:colOff>4291854</xdr:colOff>
      <xdr:row>17</xdr:row>
      <xdr:rowOff>658904</xdr:rowOff>
    </xdr:to>
    <xdr:pic>
      <xdr:nvPicPr>
        <xdr:cNvPr id="14" name="Imagen 13">
          <a:extLst>
            <a:ext uri="{FF2B5EF4-FFF2-40B4-BE49-F238E27FC236}">
              <a16:creationId xmlns:a16="http://schemas.microsoft.com/office/drawing/2014/main" id="{84D821BA-1A19-4FDB-8389-FCF3E39DC154}"/>
            </a:ext>
            <a:ext uri="{147F2762-F138-4A5C-976F-8EAC2B608ADB}">
              <a16:predDERef xmlns:a16="http://schemas.microsoft.com/office/drawing/2014/main" pred="{2F0F8547-5A9A-4F60-AE2A-088A75A97A3E}"/>
            </a:ext>
          </a:extLst>
        </xdr:cNvPr>
        <xdr:cNvPicPr>
          <a:picLocks noChangeAspect="1"/>
        </xdr:cNvPicPr>
      </xdr:nvPicPr>
      <xdr:blipFill>
        <a:blip xmlns:r="http://schemas.openxmlformats.org/officeDocument/2006/relationships" r:embed="rId13"/>
        <a:stretch>
          <a:fillRect/>
        </a:stretch>
      </xdr:blipFill>
      <xdr:spPr>
        <a:xfrm>
          <a:off x="114556616" y="21340481"/>
          <a:ext cx="3978088" cy="2521323"/>
        </a:xfrm>
        <a:prstGeom prst="rect">
          <a:avLst/>
        </a:prstGeom>
      </xdr:spPr>
    </xdr:pic>
    <xdr:clientData/>
  </xdr:twoCellAnchor>
  <xdr:twoCellAnchor editAs="oneCell">
    <xdr:from>
      <xdr:col>87</xdr:col>
      <xdr:colOff>304800</xdr:colOff>
      <xdr:row>13</xdr:row>
      <xdr:rowOff>347382</xdr:rowOff>
    </xdr:from>
    <xdr:to>
      <xdr:col>87</xdr:col>
      <xdr:colOff>4291853</xdr:colOff>
      <xdr:row>13</xdr:row>
      <xdr:rowOff>2823882</xdr:rowOff>
    </xdr:to>
    <xdr:pic>
      <xdr:nvPicPr>
        <xdr:cNvPr id="15" name="Imagen 14">
          <a:extLst>
            <a:ext uri="{FF2B5EF4-FFF2-40B4-BE49-F238E27FC236}">
              <a16:creationId xmlns:a16="http://schemas.microsoft.com/office/drawing/2014/main" id="{14B86EE5-FAE1-4832-87B9-810CCD6C51C9}"/>
            </a:ext>
            <a:ext uri="{147F2762-F138-4A5C-976F-8EAC2B608ADB}">
              <a16:predDERef xmlns:a16="http://schemas.microsoft.com/office/drawing/2014/main" pred="{84D821BA-1A19-4FDB-8389-FCF3E39DC154}"/>
            </a:ext>
          </a:extLst>
        </xdr:cNvPr>
        <xdr:cNvPicPr>
          <a:picLocks noChangeAspect="1"/>
        </xdr:cNvPicPr>
      </xdr:nvPicPr>
      <xdr:blipFill>
        <a:blip xmlns:r="http://schemas.openxmlformats.org/officeDocument/2006/relationships" r:embed="rId14"/>
        <a:stretch>
          <a:fillRect/>
        </a:stretch>
      </xdr:blipFill>
      <xdr:spPr>
        <a:xfrm>
          <a:off x="114547650" y="8624607"/>
          <a:ext cx="3987053" cy="2476500"/>
        </a:xfrm>
        <a:prstGeom prst="rect">
          <a:avLst/>
        </a:prstGeom>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16" name="Imagen 15">
          <a:extLst>
            <a:ext uri="{FF2B5EF4-FFF2-40B4-BE49-F238E27FC236}">
              <a16:creationId xmlns:a16="http://schemas.microsoft.com/office/drawing/2014/main" id="{44A89A02-D30C-48C9-9660-CD5FD2527FF0}"/>
            </a:ext>
            <a:ext uri="{147F2762-F138-4A5C-976F-8EAC2B608ADB}">
              <a16:predDERef xmlns:a16="http://schemas.microsoft.com/office/drawing/2014/main" pred="{14B86EE5-FAE1-4832-87B9-810CCD6C51C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4182725" y="1146810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17" name="Imagen 16">
          <a:extLst>
            <a:ext uri="{FF2B5EF4-FFF2-40B4-BE49-F238E27FC236}">
              <a16:creationId xmlns:a16="http://schemas.microsoft.com/office/drawing/2014/main" id="{0B63154E-BF4A-4A0B-95A8-6391A10AC032}"/>
            </a:ext>
            <a:ext uri="{147F2762-F138-4A5C-976F-8EAC2B608ADB}">
              <a16:predDERef xmlns:a16="http://schemas.microsoft.com/office/drawing/2014/main" pred="{44A89A02-D30C-48C9-9660-CD5FD2527FF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4182725" y="1146810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437029</xdr:colOff>
      <xdr:row>14</xdr:row>
      <xdr:rowOff>44823</xdr:rowOff>
    </xdr:from>
    <xdr:to>
      <xdr:col>9</xdr:col>
      <xdr:colOff>621760</xdr:colOff>
      <xdr:row>14</xdr:row>
      <xdr:rowOff>309383</xdr:rowOff>
    </xdr:to>
    <xdr:sp macro="" textlink="">
      <xdr:nvSpPr>
        <xdr:cNvPr id="18" name="CuadroTexto 17">
          <a:extLst>
            <a:ext uri="{FF2B5EF4-FFF2-40B4-BE49-F238E27FC236}">
              <a16:creationId xmlns:a16="http://schemas.microsoft.com/office/drawing/2014/main" id="{FEDA8DB8-B214-4982-A08D-A73A78054971}"/>
            </a:ext>
            <a:ext uri="{147F2762-F138-4A5C-976F-8EAC2B608ADB}">
              <a16:predDERef xmlns:a16="http://schemas.microsoft.com/office/drawing/2014/main" pred="{0B63154E-BF4A-4A0B-95A8-6391A10AC032}"/>
            </a:ext>
          </a:extLst>
        </xdr:cNvPr>
        <xdr:cNvSpPr txBox="1"/>
      </xdr:nvSpPr>
      <xdr:spPr>
        <a:xfrm>
          <a:off x="11162179" y="115129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s-CO" sz="1100"/>
        </a:p>
      </xdr:txBody>
    </xdr:sp>
    <xdr:clientData/>
  </xdr:twoCellAnchor>
  <xdr:twoCellAnchor editAs="oneCell">
    <xdr:from>
      <xdr:col>87</xdr:col>
      <xdr:colOff>351739</xdr:colOff>
      <xdr:row>27</xdr:row>
      <xdr:rowOff>645460</xdr:rowOff>
    </xdr:from>
    <xdr:to>
      <xdr:col>87</xdr:col>
      <xdr:colOff>4280647</xdr:colOff>
      <xdr:row>27</xdr:row>
      <xdr:rowOff>959562</xdr:rowOff>
    </xdr:to>
    <xdr:pic>
      <xdr:nvPicPr>
        <xdr:cNvPr id="19" name="Imagen 18">
          <a:extLst>
            <a:ext uri="{FF2B5EF4-FFF2-40B4-BE49-F238E27FC236}">
              <a16:creationId xmlns:a16="http://schemas.microsoft.com/office/drawing/2014/main" id="{D27AD6AB-D493-4BDF-AFAF-B96D6B2C57CD}"/>
            </a:ext>
            <a:ext uri="{147F2762-F138-4A5C-976F-8EAC2B608ADB}">
              <a16:predDERef xmlns:a16="http://schemas.microsoft.com/office/drawing/2014/main" pred="{FEDA8DB8-B214-4982-A08D-A73A78054971}"/>
            </a:ext>
          </a:extLst>
        </xdr:cNvPr>
        <xdr:cNvPicPr>
          <a:picLocks noChangeAspect="1"/>
        </xdr:cNvPicPr>
      </xdr:nvPicPr>
      <xdr:blipFill>
        <a:blip xmlns:r="http://schemas.openxmlformats.org/officeDocument/2006/relationships" r:embed="rId16"/>
        <a:stretch>
          <a:fillRect/>
        </a:stretch>
      </xdr:blipFill>
      <xdr:spPr>
        <a:xfrm>
          <a:off x="114594589" y="53099635"/>
          <a:ext cx="3928908" cy="2734236"/>
        </a:xfrm>
        <a:prstGeom prst="rect">
          <a:avLst/>
        </a:prstGeom>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20" name="Imagen 19">
          <a:extLst>
            <a:ext uri="{FF2B5EF4-FFF2-40B4-BE49-F238E27FC236}">
              <a16:creationId xmlns:a16="http://schemas.microsoft.com/office/drawing/2014/main" id="{708746AE-9467-4A8A-861F-8E0AF0F76305}"/>
            </a:ext>
            <a:ext uri="{147F2762-F138-4A5C-976F-8EAC2B608ADB}">
              <a16:predDERef xmlns:a16="http://schemas.microsoft.com/office/drawing/2014/main" pred="{D27AD6AB-D493-4BDF-AFAF-B96D6B2C57CD}"/>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4182725" y="1146810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21" name="Imagen 20">
          <a:extLst>
            <a:ext uri="{FF2B5EF4-FFF2-40B4-BE49-F238E27FC236}">
              <a16:creationId xmlns:a16="http://schemas.microsoft.com/office/drawing/2014/main" id="{5582A7AE-3DD6-432E-94DF-14F8148CAEC8}"/>
            </a:ext>
            <a:ext uri="{147F2762-F138-4A5C-976F-8EAC2B608ADB}">
              <a16:predDERef xmlns:a16="http://schemas.microsoft.com/office/drawing/2014/main" pred="{708746AE-9467-4A8A-861F-8E0AF0F7630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4182725" y="1146810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437029</xdr:colOff>
      <xdr:row>14</xdr:row>
      <xdr:rowOff>44823</xdr:rowOff>
    </xdr:from>
    <xdr:to>
      <xdr:col>9</xdr:col>
      <xdr:colOff>621760</xdr:colOff>
      <xdr:row>14</xdr:row>
      <xdr:rowOff>309383</xdr:rowOff>
    </xdr:to>
    <xdr:sp macro="" textlink="">
      <xdr:nvSpPr>
        <xdr:cNvPr id="22" name="CuadroTexto 21">
          <a:extLst>
            <a:ext uri="{FF2B5EF4-FFF2-40B4-BE49-F238E27FC236}">
              <a16:creationId xmlns:a16="http://schemas.microsoft.com/office/drawing/2014/main" id="{69E2B342-9C06-400F-8752-708D2A4C99F2}"/>
            </a:ext>
            <a:ext uri="{147F2762-F138-4A5C-976F-8EAC2B608ADB}">
              <a16:predDERef xmlns:a16="http://schemas.microsoft.com/office/drawing/2014/main" pred="{5582A7AE-3DD6-432E-94DF-14F8148CAEC8}"/>
            </a:ext>
          </a:extLst>
        </xdr:cNvPr>
        <xdr:cNvSpPr txBox="1"/>
      </xdr:nvSpPr>
      <xdr:spPr>
        <a:xfrm>
          <a:off x="11162179" y="115129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s-CO" sz="1100"/>
        </a:p>
      </xdr:txBody>
    </xdr:sp>
    <xdr:clientData/>
  </xdr:twoCellAnchor>
  <xdr:twoCellAnchor editAs="oneCell">
    <xdr:from>
      <xdr:col>87</xdr:col>
      <xdr:colOff>376238</xdr:colOff>
      <xdr:row>14</xdr:row>
      <xdr:rowOff>273844</xdr:rowOff>
    </xdr:from>
    <xdr:to>
      <xdr:col>87</xdr:col>
      <xdr:colOff>4180472</xdr:colOff>
      <xdr:row>14</xdr:row>
      <xdr:rowOff>2791710</xdr:rowOff>
    </xdr:to>
    <xdr:pic>
      <xdr:nvPicPr>
        <xdr:cNvPr id="23" name="Imagen 22">
          <a:extLst>
            <a:ext uri="{FF2B5EF4-FFF2-40B4-BE49-F238E27FC236}">
              <a16:creationId xmlns:a16="http://schemas.microsoft.com/office/drawing/2014/main" id="{E9339064-9917-4CFA-8990-660FEE0D9F79}"/>
            </a:ext>
            <a:ext uri="{147F2762-F138-4A5C-976F-8EAC2B608ADB}">
              <a16:predDERef xmlns:a16="http://schemas.microsoft.com/office/drawing/2014/main" pred="{69E2B342-9C06-400F-8752-708D2A4C99F2}"/>
            </a:ext>
          </a:extLst>
        </xdr:cNvPr>
        <xdr:cNvPicPr>
          <a:picLocks noChangeAspect="1"/>
        </xdr:cNvPicPr>
      </xdr:nvPicPr>
      <xdr:blipFill>
        <a:blip xmlns:r="http://schemas.openxmlformats.org/officeDocument/2006/relationships" r:embed="rId17"/>
        <a:stretch>
          <a:fillRect/>
        </a:stretch>
      </xdr:blipFill>
      <xdr:spPr>
        <a:xfrm>
          <a:off x="114619088" y="11741944"/>
          <a:ext cx="3804234" cy="2517866"/>
        </a:xfrm>
        <a:prstGeom prst="rect">
          <a:avLst/>
        </a:prstGeom>
      </xdr:spPr>
    </xdr:pic>
    <xdr:clientData/>
  </xdr:twoCellAnchor>
  <xdr:twoCellAnchor editAs="oneCell">
    <xdr:from>
      <xdr:col>87</xdr:col>
      <xdr:colOff>342899</xdr:colOff>
      <xdr:row>15</xdr:row>
      <xdr:rowOff>371475</xdr:rowOff>
    </xdr:from>
    <xdr:to>
      <xdr:col>87</xdr:col>
      <xdr:colOff>4257674</xdr:colOff>
      <xdr:row>15</xdr:row>
      <xdr:rowOff>2800350</xdr:rowOff>
    </xdr:to>
    <xdr:pic>
      <xdr:nvPicPr>
        <xdr:cNvPr id="24" name="Imagen 23">
          <a:extLst>
            <a:ext uri="{FF2B5EF4-FFF2-40B4-BE49-F238E27FC236}">
              <a16:creationId xmlns:a16="http://schemas.microsoft.com/office/drawing/2014/main" id="{92DA3C92-FDCE-45FB-9F71-5941B0203796}"/>
            </a:ext>
            <a:ext uri="{147F2762-F138-4A5C-976F-8EAC2B608ADB}">
              <a16:predDERef xmlns:a16="http://schemas.microsoft.com/office/drawing/2014/main" pred="{E9339064-9917-4CFA-8990-660FEE0D9F79}"/>
            </a:ext>
          </a:extLst>
        </xdr:cNvPr>
        <xdr:cNvPicPr>
          <a:picLocks noChangeAspect="1"/>
        </xdr:cNvPicPr>
      </xdr:nvPicPr>
      <xdr:blipFill>
        <a:blip xmlns:r="http://schemas.openxmlformats.org/officeDocument/2006/relationships" r:embed="rId18"/>
        <a:stretch>
          <a:fillRect/>
        </a:stretch>
      </xdr:blipFill>
      <xdr:spPr>
        <a:xfrm>
          <a:off x="114585749" y="15001875"/>
          <a:ext cx="3914775" cy="2428875"/>
        </a:xfrm>
        <a:prstGeom prst="rect">
          <a:avLst/>
        </a:prstGeom>
      </xdr:spPr>
    </xdr:pic>
    <xdr:clientData/>
  </xdr:twoCellAnchor>
  <xdr:twoCellAnchor editAs="oneCell">
    <xdr:from>
      <xdr:col>87</xdr:col>
      <xdr:colOff>372595</xdr:colOff>
      <xdr:row>19</xdr:row>
      <xdr:rowOff>302560</xdr:rowOff>
    </xdr:from>
    <xdr:to>
      <xdr:col>87</xdr:col>
      <xdr:colOff>4230220</xdr:colOff>
      <xdr:row>19</xdr:row>
      <xdr:rowOff>609600</xdr:rowOff>
    </xdr:to>
    <xdr:pic>
      <xdr:nvPicPr>
        <xdr:cNvPr id="25" name="Imagen 24">
          <a:extLst>
            <a:ext uri="{FF2B5EF4-FFF2-40B4-BE49-F238E27FC236}">
              <a16:creationId xmlns:a16="http://schemas.microsoft.com/office/drawing/2014/main" id="{139683CA-139A-4FD0-A2D5-E0AE5D3E0925}"/>
            </a:ext>
            <a:ext uri="{147F2762-F138-4A5C-976F-8EAC2B608ADB}">
              <a16:predDERef xmlns:a16="http://schemas.microsoft.com/office/drawing/2014/main" pred="{92DA3C92-FDCE-45FB-9F71-5941B0203796}"/>
            </a:ext>
          </a:extLst>
        </xdr:cNvPr>
        <xdr:cNvPicPr>
          <a:picLocks noChangeAspect="1"/>
        </xdr:cNvPicPr>
      </xdr:nvPicPr>
      <xdr:blipFill>
        <a:blip xmlns:r="http://schemas.openxmlformats.org/officeDocument/2006/relationships" r:embed="rId19"/>
        <a:stretch>
          <a:fillRect/>
        </a:stretch>
      </xdr:blipFill>
      <xdr:spPr>
        <a:xfrm>
          <a:off x="114615445" y="27686935"/>
          <a:ext cx="3857625" cy="2554940"/>
        </a:xfrm>
        <a:prstGeom prst="rect">
          <a:avLst/>
        </a:prstGeom>
      </xdr:spPr>
    </xdr:pic>
    <xdr:clientData/>
  </xdr:twoCellAnchor>
  <xdr:twoCellAnchor editAs="oneCell">
    <xdr:from>
      <xdr:col>11</xdr:col>
      <xdr:colOff>666750</xdr:colOff>
      <xdr:row>16</xdr:row>
      <xdr:rowOff>0</xdr:rowOff>
    </xdr:from>
    <xdr:to>
      <xdr:col>11</xdr:col>
      <xdr:colOff>666750</xdr:colOff>
      <xdr:row>16</xdr:row>
      <xdr:rowOff>358419</xdr:rowOff>
    </xdr:to>
    <xdr:pic>
      <xdr:nvPicPr>
        <xdr:cNvPr id="26" name="Imagen 25">
          <a:extLst>
            <a:ext uri="{FF2B5EF4-FFF2-40B4-BE49-F238E27FC236}">
              <a16:creationId xmlns:a16="http://schemas.microsoft.com/office/drawing/2014/main" id="{D1D556DD-8FC0-41E5-A558-AD31F0353B5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71259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16</xdr:row>
      <xdr:rowOff>0</xdr:rowOff>
    </xdr:from>
    <xdr:to>
      <xdr:col>11</xdr:col>
      <xdr:colOff>666750</xdr:colOff>
      <xdr:row>16</xdr:row>
      <xdr:rowOff>358419</xdr:rowOff>
    </xdr:to>
    <xdr:pic>
      <xdr:nvPicPr>
        <xdr:cNvPr id="27" name="Imagen 26">
          <a:extLst>
            <a:ext uri="{FF2B5EF4-FFF2-40B4-BE49-F238E27FC236}">
              <a16:creationId xmlns:a16="http://schemas.microsoft.com/office/drawing/2014/main" id="{B4F19893-BE2E-412F-82C7-502507DF2728}"/>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71259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437029</xdr:colOff>
      <xdr:row>16</xdr:row>
      <xdr:rowOff>0</xdr:rowOff>
    </xdr:from>
    <xdr:ext cx="184731" cy="264560"/>
    <xdr:sp macro="" textlink="">
      <xdr:nvSpPr>
        <xdr:cNvPr id="28" name="CuadroTexto 27">
          <a:extLst>
            <a:ext uri="{FF2B5EF4-FFF2-40B4-BE49-F238E27FC236}">
              <a16:creationId xmlns:a16="http://schemas.microsoft.com/office/drawing/2014/main" id="{3E88793B-7DAD-4DAD-9877-766009A3D241}"/>
            </a:ext>
          </a:extLst>
        </xdr:cNvPr>
        <xdr:cNvSpPr txBox="1"/>
      </xdr:nvSpPr>
      <xdr:spPr>
        <a:xfrm>
          <a:off x="12019429" y="1712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editAs="oneCell">
    <xdr:from>
      <xdr:col>11</xdr:col>
      <xdr:colOff>666750</xdr:colOff>
      <xdr:row>14</xdr:row>
      <xdr:rowOff>0</xdr:rowOff>
    </xdr:from>
    <xdr:to>
      <xdr:col>11</xdr:col>
      <xdr:colOff>666750</xdr:colOff>
      <xdr:row>14</xdr:row>
      <xdr:rowOff>358419</xdr:rowOff>
    </xdr:to>
    <xdr:pic>
      <xdr:nvPicPr>
        <xdr:cNvPr id="29" name="Imagen 28">
          <a:extLst>
            <a:ext uri="{FF2B5EF4-FFF2-40B4-BE49-F238E27FC236}">
              <a16:creationId xmlns:a16="http://schemas.microsoft.com/office/drawing/2014/main" id="{C7F018E7-97F1-45B6-A8C6-EEC4B997A82C}"/>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07632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30" name="Imagen 29">
          <a:extLst>
            <a:ext uri="{FF2B5EF4-FFF2-40B4-BE49-F238E27FC236}">
              <a16:creationId xmlns:a16="http://schemas.microsoft.com/office/drawing/2014/main" id="{E7B0B36E-010E-4A4A-9DE9-60B0ABAC2E03}"/>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07632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437029</xdr:colOff>
      <xdr:row>14</xdr:row>
      <xdr:rowOff>44823</xdr:rowOff>
    </xdr:from>
    <xdr:ext cx="184731" cy="264560"/>
    <xdr:sp macro="" textlink="">
      <xdr:nvSpPr>
        <xdr:cNvPr id="31" name="CuadroTexto 30">
          <a:extLst>
            <a:ext uri="{FF2B5EF4-FFF2-40B4-BE49-F238E27FC236}">
              <a16:creationId xmlns:a16="http://schemas.microsoft.com/office/drawing/2014/main" id="{80337A90-DA48-42A2-9977-D4418978A063}"/>
            </a:ext>
          </a:extLst>
        </xdr:cNvPr>
        <xdr:cNvSpPr txBox="1"/>
      </xdr:nvSpPr>
      <xdr:spPr>
        <a:xfrm>
          <a:off x="12019429" y="10808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editAs="oneCell">
    <xdr:from>
      <xdr:col>11</xdr:col>
      <xdr:colOff>666750</xdr:colOff>
      <xdr:row>16</xdr:row>
      <xdr:rowOff>0</xdr:rowOff>
    </xdr:from>
    <xdr:to>
      <xdr:col>11</xdr:col>
      <xdr:colOff>666750</xdr:colOff>
      <xdr:row>16</xdr:row>
      <xdr:rowOff>358419</xdr:rowOff>
    </xdr:to>
    <xdr:pic>
      <xdr:nvPicPr>
        <xdr:cNvPr id="32" name="Imagen 31">
          <a:extLst>
            <a:ext uri="{FF2B5EF4-FFF2-40B4-BE49-F238E27FC236}">
              <a16:creationId xmlns:a16="http://schemas.microsoft.com/office/drawing/2014/main" id="{ABB6F6CD-00A3-4C07-AB7B-78FD223CB2FD}"/>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71259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16</xdr:row>
      <xdr:rowOff>0</xdr:rowOff>
    </xdr:from>
    <xdr:to>
      <xdr:col>11</xdr:col>
      <xdr:colOff>666750</xdr:colOff>
      <xdr:row>16</xdr:row>
      <xdr:rowOff>358419</xdr:rowOff>
    </xdr:to>
    <xdr:pic>
      <xdr:nvPicPr>
        <xdr:cNvPr id="33" name="Imagen 32">
          <a:extLst>
            <a:ext uri="{FF2B5EF4-FFF2-40B4-BE49-F238E27FC236}">
              <a16:creationId xmlns:a16="http://schemas.microsoft.com/office/drawing/2014/main" id="{9B0F1B26-8DD4-4AFF-B591-0662A2B8BB9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71259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437029</xdr:colOff>
      <xdr:row>16</xdr:row>
      <xdr:rowOff>0</xdr:rowOff>
    </xdr:from>
    <xdr:ext cx="184731" cy="264560"/>
    <xdr:sp macro="" textlink="">
      <xdr:nvSpPr>
        <xdr:cNvPr id="34" name="CuadroTexto 33">
          <a:extLst>
            <a:ext uri="{FF2B5EF4-FFF2-40B4-BE49-F238E27FC236}">
              <a16:creationId xmlns:a16="http://schemas.microsoft.com/office/drawing/2014/main" id="{73CC06C2-C6BF-4F7C-89F0-E0D2DE23BDA4}"/>
            </a:ext>
          </a:extLst>
        </xdr:cNvPr>
        <xdr:cNvSpPr txBox="1"/>
      </xdr:nvSpPr>
      <xdr:spPr>
        <a:xfrm>
          <a:off x="12019429" y="1712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editAs="oneCell">
    <xdr:from>
      <xdr:col>11</xdr:col>
      <xdr:colOff>666750</xdr:colOff>
      <xdr:row>14</xdr:row>
      <xdr:rowOff>0</xdr:rowOff>
    </xdr:from>
    <xdr:to>
      <xdr:col>11</xdr:col>
      <xdr:colOff>666750</xdr:colOff>
      <xdr:row>14</xdr:row>
      <xdr:rowOff>358419</xdr:rowOff>
    </xdr:to>
    <xdr:pic>
      <xdr:nvPicPr>
        <xdr:cNvPr id="35" name="Imagen 34">
          <a:extLst>
            <a:ext uri="{FF2B5EF4-FFF2-40B4-BE49-F238E27FC236}">
              <a16:creationId xmlns:a16="http://schemas.microsoft.com/office/drawing/2014/main" id="{87DA75F6-6EC7-483B-B056-9598A0091B5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07632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666750</xdr:colOff>
      <xdr:row>14</xdr:row>
      <xdr:rowOff>0</xdr:rowOff>
    </xdr:from>
    <xdr:to>
      <xdr:col>11</xdr:col>
      <xdr:colOff>666750</xdr:colOff>
      <xdr:row>14</xdr:row>
      <xdr:rowOff>358419</xdr:rowOff>
    </xdr:to>
    <xdr:pic>
      <xdr:nvPicPr>
        <xdr:cNvPr id="36" name="Imagen 35">
          <a:extLst>
            <a:ext uri="{FF2B5EF4-FFF2-40B4-BE49-F238E27FC236}">
              <a16:creationId xmlns:a16="http://schemas.microsoft.com/office/drawing/2014/main" id="{8C25E0E5-534A-463F-A4D7-F1F72D9CDEC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592425" y="10763250"/>
          <a:ext cx="0" cy="35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437029</xdr:colOff>
      <xdr:row>14</xdr:row>
      <xdr:rowOff>44823</xdr:rowOff>
    </xdr:from>
    <xdr:ext cx="184731" cy="264560"/>
    <xdr:sp macro="" textlink="">
      <xdr:nvSpPr>
        <xdr:cNvPr id="37" name="CuadroTexto 36">
          <a:extLst>
            <a:ext uri="{FF2B5EF4-FFF2-40B4-BE49-F238E27FC236}">
              <a16:creationId xmlns:a16="http://schemas.microsoft.com/office/drawing/2014/main" id="{1BC21AF3-A103-430C-AFEC-492CE53308F8}"/>
            </a:ext>
          </a:extLst>
        </xdr:cNvPr>
        <xdr:cNvSpPr txBox="1"/>
      </xdr:nvSpPr>
      <xdr:spPr>
        <a:xfrm>
          <a:off x="12019429" y="10808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5f3f7b579c3e3b65/roger/riesgos%20gestion/2025/20251231_riesgos_gestion_pss_v1_4_monitore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cubillos/Downloads/20250221_for_sg_013_v4_mapa_riesg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SUS\Downloads\20260709_riesgos_si_v0_2monitoreo%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Viviana%20Mendoza\Downloads\20260331_riesgos_gestion_1monitoreo_.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9_riesgos_gestion_ce_v0_2monitore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6_riesgos_gc_v0_2monitore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dmoncayo_sdis_gov_co/Documents/Descargas/20260721_riesgos_gti_v0_2monitore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ersonal/dmoncayo_sdis_gov_co/Documents/Descargas/20260721_riesgos_pss_v0_2monitore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dmoncayo\OneDrive%20-%20sdis.gov.co\Descargas\20260630_riesgos_gestion_gt_v0_2monitore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ncgal/Downloads/20251231_riesgos_iv_v0_4monitore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7_riesgos_gestion_atc_v0_2monitore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personal/dmoncayo_sdis_gov_co/Documents/Descargas/20260327_riesgos_gestion_th_v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9_riesgos_gestion_gec_v0_2monitoreo_aju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8_riesgos_gestion_gf_v0_2monitore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personal/dmoncayo_sdis_gov_co/Documents/Descargas/20260327_riesgos_gestion_gif_v0.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7_riesgos_gestion_ga_v0_2monitoreo.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d.docs.live.net/Users/fhernandeza/Downloads/20250221_for_sg_013_v4_mapa_riesgos_GD_2025_R2_arb_17032025%20(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9_riesgos_gestion_gl_v0_2monitore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personal/dmoncayo_sdis_gov_co/Documents/Descargas/20260721_riesgos_gj_v0_2monitoreo.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9_riesgos_gestion_sg_v0_2monitore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dmoncayo\OneDrive%20-%20sdis.gov.co\Descargas\20260707_riesgos_gestion_ac_v0_2monitore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sheetName val="1. Mapa y plan de tratamiento"/>
      <sheetName val="Hoja2"/>
      <sheetName val="2. Evaluación de controles"/>
      <sheetName val="Criterios"/>
    </sheetNames>
    <sheetDataSet>
      <sheetData sheetId="0"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sheetName val="1. Mapa y plan de tratamiento"/>
      <sheetName val="2. Evaluación de controles"/>
      <sheetName val="Criterios"/>
    </sheetNames>
    <sheetDataSet>
      <sheetData sheetId="0"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Anexos"/>
      <sheetName val="Criterios"/>
    </sheetNames>
    <sheetDataSet>
      <sheetData sheetId="0"/>
      <sheetData sheetId="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efreshError="1">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Hoja1"/>
      <sheetName val="2. Evaluación de controles F"/>
      <sheetName val="Anexos"/>
      <sheetName val="Criterios (2)"/>
      <sheetName val="Criterios"/>
    </sheetNames>
    <sheetDataSet>
      <sheetData sheetId="0"/>
      <sheetData sheetId="1"/>
      <sheetData sheetId="2"/>
      <sheetData sheetId="3">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row r="37">
          <cell r="B37" t="str">
            <v xml:space="preserve">                   \Impacto
                     \
Probabilidad\               </v>
          </cell>
          <cell r="C37" t="str">
            <v>20% - Leve</v>
          </cell>
          <cell r="D37" t="str">
            <v>40% - Menor</v>
          </cell>
          <cell r="E37" t="str">
            <v>60% - Moderado</v>
          </cell>
          <cell r="F37" t="str">
            <v>80% - Mayor</v>
          </cell>
          <cell r="G37" t="str">
            <v>100% - Catastrófico</v>
          </cell>
        </row>
        <row r="38">
          <cell r="B38">
            <v>1</v>
          </cell>
          <cell r="C38">
            <v>2</v>
          </cell>
          <cell r="D38">
            <v>3</v>
          </cell>
          <cell r="E38">
            <v>4</v>
          </cell>
          <cell r="F38">
            <v>5</v>
          </cell>
          <cell r="G38">
            <v>6</v>
          </cell>
        </row>
        <row r="39">
          <cell r="B39" t="str">
            <v>100% - Muy alta</v>
          </cell>
          <cell r="C39" t="str">
            <v>Alto</v>
          </cell>
          <cell r="D39" t="str">
            <v>Alto</v>
          </cell>
          <cell r="E39" t="str">
            <v>Alto</v>
          </cell>
          <cell r="F39" t="str">
            <v>Alto</v>
          </cell>
          <cell r="G39" t="str">
            <v>Extremo</v>
          </cell>
        </row>
        <row r="40">
          <cell r="B40" t="str">
            <v>80% - Alta</v>
          </cell>
          <cell r="C40" t="str">
            <v>Moderado</v>
          </cell>
          <cell r="D40" t="str">
            <v>Moderado</v>
          </cell>
          <cell r="E40" t="str">
            <v>Alto</v>
          </cell>
          <cell r="F40" t="str">
            <v>Alto</v>
          </cell>
          <cell r="G40" t="str">
            <v>Extremo</v>
          </cell>
        </row>
        <row r="41">
          <cell r="B41" t="str">
            <v>60% - Media</v>
          </cell>
          <cell r="C41" t="str">
            <v>Moderado</v>
          </cell>
          <cell r="D41" t="str">
            <v>Moderado</v>
          </cell>
          <cell r="E41" t="str">
            <v>Moderado</v>
          </cell>
          <cell r="F41" t="str">
            <v>Alto</v>
          </cell>
          <cell r="G41" t="str">
            <v>Extremo</v>
          </cell>
        </row>
        <row r="42">
          <cell r="B42" t="str">
            <v>40% - Baja</v>
          </cell>
          <cell r="C42" t="str">
            <v>Bajo</v>
          </cell>
          <cell r="D42" t="str">
            <v>Moderado</v>
          </cell>
          <cell r="E42" t="str">
            <v>Moderado</v>
          </cell>
          <cell r="F42" t="str">
            <v>Alto</v>
          </cell>
          <cell r="G42" t="str">
            <v>Extremo</v>
          </cell>
        </row>
        <row r="43">
          <cell r="B43" t="str">
            <v>20% - Muy baja</v>
          </cell>
          <cell r="C43" t="str">
            <v>Bajo</v>
          </cell>
          <cell r="D43" t="str">
            <v>Bajo</v>
          </cell>
          <cell r="E43" t="str">
            <v>Moderado</v>
          </cell>
          <cell r="F43" t="str">
            <v>Alto</v>
          </cell>
          <cell r="G43" t="str">
            <v>Extremo</v>
          </cell>
        </row>
      </sheetData>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Saavedra" refreshedDate="46031.607964467592" createdVersion="7" refreshedVersion="7" minRefreshableVersion="3" recordCount="96" xr:uid="{5F2B0632-4B95-4F35-839D-A10DD0B55016}">
  <cacheSource type="worksheet">
    <worksheetSource ref="B13:AV109" sheet="PAII 2026"/>
  </cacheSource>
  <cacheFields count="47">
    <cacheField name="Meta plan de desarrollo" numFmtId="0">
      <sharedItems longText="1"/>
    </cacheField>
    <cacheField name="Objetivo estratégico sectorial" numFmtId="0">
      <sharedItems containsBlank="1"/>
    </cacheField>
    <cacheField name="Objetivo estratégico / Apuesta " numFmtId="0">
      <sharedItems longText="1"/>
    </cacheField>
    <cacheField name="Política o componente MIPG" numFmtId="0">
      <sharedItems/>
    </cacheField>
    <cacheField name="Proceso relacionado" numFmtId="0">
      <sharedItems/>
    </cacheField>
    <cacheField name="Fuente de financiación " numFmtId="0">
      <sharedItems/>
    </cacheField>
    <cacheField name="Proyecto de inversión" numFmtId="0">
      <sharedItems/>
    </cacheField>
    <cacheField name="Actividad proyecto de inversión " numFmtId="0">
      <sharedItems/>
    </cacheField>
    <cacheField name="Tarea Proyecto de inversión" numFmtId="0">
      <sharedItems longText="1"/>
    </cacheField>
    <cacheField name="Plan asociado" numFmtId="0">
      <sharedItems count="19">
        <s v="No se asocia a Planes Institucionales integrados"/>
        <s v="Plan de ajuste y sostenibilidad MIPG"/>
        <s v="Plan Anual de Adquisiciones"/>
        <s v="Plan Institucional de Gestión Ambiental PIGA"/>
        <s v="Plan de austeridad"/>
        <s v="Plan Institucional de Archivos de la Entidad (PINAR)"/>
        <s v="Plan de conservación documental"/>
        <s v="Plan Estratégico de Talento Humano"/>
        <s v="Plan de capacitación"/>
        <s v="Plan de seguridad y salud en el trabajo"/>
        <s v="Plan de vacantes"/>
        <s v="Planes de incentivos institucionales"/>
        <s v="Plan estrategico de talento humano"/>
        <s v="Plan de estrategia de participación"/>
        <s v="Plan Estratégico de Tecnologías de la Información y las Comunicaciones (PETI)"/>
        <s v="Plan de mantenimiento de servicios tecnológicos "/>
        <s v="Plan de seguridad y privacidad de la información"/>
        <s v="Plan de tratamiento de riesgos de seguridad y privacidad de la información"/>
        <s v="Plan Estrategico de Tecnologías de la Información y las Comunicaciones (PETI)"/>
      </sharedItems>
    </cacheField>
    <cacheField name="Plan de Ajuste y Sostenibilidad MIPG" numFmtId="0">
      <sharedItems containsBlank="1"/>
    </cacheField>
    <cacheField name="Plan de acción política pública poblacional asociada  " numFmtId="0">
      <sharedItems/>
    </cacheField>
    <cacheField name="Categoría" numFmtId="0">
      <sharedItems count="5">
        <s v="Complementaria"/>
        <s v="MIPG"/>
        <s v="Fuente SPI_x000a_7945_1_2_1_1"/>
        <s v="Fuente SPI_x000a_7945_1_3_2_2"/>
        <s v="Fuente SPI" u="1"/>
      </sharedItems>
    </cacheField>
    <cacheField name="Número de Acción" numFmtId="0">
      <sharedItems containsSemiMixedTypes="0" containsString="0" containsNumber="1" containsInteger="1" minValue="1" maxValue="96"/>
    </cacheField>
    <cacheField name="Acciones" numFmtId="0">
      <sharedItems count="81" longText="1">
        <s v="Realizar las sesiones de Comité Institucional de Gestión y Desempeño "/>
        <s v="Supervisar la gestión precontractual, contractual y post contractual del contrato de operación logística supervisado por la Oficina Asesora de Comunicaciones."/>
        <s v="Formular la Política de prevención del Daño Antijurídico de la SDIS"/>
        <s v="Realizar la representación judicial y extrajudicial de la Entidad"/>
        <s v="Fortalecer las capacidades técnicas de los apoderados judiciales"/>
        <s v="Monitorear la litigiosidad de la Entidad en el marco del Comité de Conciliación."/>
        <s v="Diligenciar el formato de agenda regulatoria"/>
        <s v="Implementar el plan de acción del Modelo de Gestión Jurídica Pública en lo relacionado con la política de mejora normativa"/>
        <s v="Ejecutar el plan anual de auditoría aprobado"/>
        <s v="Gestionar y coordinar las actuaciones disciplinarias conforme a la normatividad vigente, a través de la Oficina de Control Disciplinario Interno."/>
        <s v="Divulgar el régimen disciplinario entre los servidores públicos y colaboradores de la entidad, con el propósito de promover el cumplimiento de las normas y prevenir la comisión de faltas disciplinarias."/>
        <s v="Consolidar en un repositorio el total de requerimientos y respuestas gestionadas por la SGI allegadas por los organismos de control político de carácter  distrital y nacional"/>
        <s v="Elaborar informes de avance en la implementación del Modelo de relacionamiento con la ciudadanía en la SDIS"/>
        <s v="Liderar la gestión de la Mesa Técnica de Servicios Sociales"/>
        <s v="Establecer Acuerdos de Trabajo con aliados públicos, privados y cooperantes en el marco de la misión institucional"/>
        <s v="Sensibilizar a las áreas misionales de la SDIS sobre enfoque diferencial de víctimas,  étnico, reincorporados- reintegrados y Género. "/>
        <s v="Realizar segumiento a las recomendaciones emiitidas en el Consejo Distrital de Política Social "/>
        <s v="Acompañar a 120 jardines infantiles públicos y privados del Distrito Capital, frente a los requisitos de calificación del instrumento único de verificación aplicado."/>
        <s v="Realizar seguimiento a los compromisos de la SDIS en el Plan Operativo de Reincorporación"/>
        <s v="Coordinar el seguimiento de las acciones de la SDIS en el PAD de  Víctimas. "/>
        <s v="Programar los mantenimientos preventivos y correctivos"/>
        <s v="Ejecutar los mantenimientos para garantizar la prestación de los servicios sociales"/>
        <s v="Publicar el Plan Anual de Compras 2026 en la página web de la entidad"/>
        <s v="Implementar las actividades del Plan Institucional de Gestión Ambiental PIGA"/>
        <s v="Implementar las actividades del Plan de Austeridad"/>
        <s v="Convalidar las tablas de retención documental, periodo 2014 - 2017. "/>
        <s v="Implementar el plan de preservación digital al largo plazo"/>
        <s v="Implementar el Programa de Conservación Documental"/>
        <s v="Formular y publicar el Plan Estratégico de Talento Humano"/>
        <s v="Formular y ejecutar el Plan Institucional de Capacitaciones "/>
        <s v="Formular y ejecutar el Plan de Seguridad y Salud en el Trabajo"/>
        <s v="Formular y ejecutar el Plan Anual de Vacantes y Previsión de Recursos Humanos"/>
        <s v="Formular y Ejecutar el Plan de Bienestar e Incentivos "/>
        <s v="Formular  y ejecutar el Plan de Integridad y Buen Gobierno"/>
        <s v="Formular y ejecutar el Plan Conflicto de Intereses"/>
        <s v="Actualizar el Listado Maestro de Documentos del Sistema de Gestión"/>
        <s v="Conciliar y generar los reportes mensuales de Seguimiento al modulo Plan anual de adquisiciones (PAA) del aplicativo ERP SEVEN"/>
        <s v="Verificar la ejecución de los proyectos de inversión de la entidad"/>
        <s v="Formular el Plan de Acción Institucional Integrado PAII 2026"/>
        <s v="Fortalecer las competencias en innovación social desde la Secretaría Distrital de Integración Social."/>
        <s v="Garantizar el cumplimiento del rol de segunda línea de DADE en los planes de mejoramiento de la SDIS"/>
        <s v="Garantizar la implementación de lineamientos del plan estadísitico distrital en la SDIS"/>
        <s v="Implementar la estrategia de rendición de cuentas 2024"/>
        <s v="Implementar la Estrategia de racionalización de trámites, publicada en el Sistema Único de Información de Trámites - SUIT"/>
        <s v="Implementar el Plan Estratégico de Tecnologías de la Información PETI"/>
        <s v="Implementar el Plan de mantenimiento preventivo y evolutivo de la infraestructura y servicios Tecnológicos"/>
        <s v="Implementar el Plan de Seguridad y Privacidad de la Información"/>
        <s v="Implementar el Plan de tratamiento de riesgos"/>
        <s v="Articular el 100% de los proyectos presentados en la mesa técnica de articulación de TI,  con componentes de tecnología de la información."/>
        <s v="Elaborar un informe trimestral que de cuenta de  las actividades de acompañamiento tecnico realizadas  a los equipos locales para el seguimiento a la prestación de los servicios sociales que estan bajo la responsabilidad de la Dirección de Nutrición y Abastecimiento."/>
        <s v="Elaborar un informe trimestral  que relacione la compra y distribución de alimentos perecederos y no perecederos a las unidades operativas de la SDIS que tienen servicios con componente alimentario"/>
        <s v="Elaborar un informe trimestral que de cuenta de las actividades encaminadas a fortalecer las capacidades técnicas de los profesionales que implementan el componente alimentario y nutricional de los servicios sociales conforme a los lineamientos técnicos de la Entidad."/>
        <s v="Gestionar el cumplimiento del Plan de Acción de la Política Pública Distrital de Habitabilidad en Calle, asegurando el cumplimiento de las responsabilidades asignadas a la Secretaría Distrital de Integración Social (SDIS)."/>
        <s v="Formular la Política de Habitabilidad en Calle de acuerdo con la Guía para la Formulación e Implementación de las Políticas Públicas del Distrito"/>
        <s v="Implementar el Sistema Distrital de Juventud, en su componente mixto e institucional "/>
        <s v="Gestionar el cumplimiento de los 17 productos asociados a la Política Pública Distrital de Juventud, asegurando el cumplimiento de las responsabilidades asignadas a la Secretaría Distrital de Integración Social (SDIS)."/>
        <s v="Gestionar el cumplimiento del plan de acción de la Política Pública Social para el Envejecimiento y la Vejez, asegurando el cumplimiento de las responsabilidades asignadas a la Secretaría Distrital de Integración Social (SDIS)."/>
        <s v="Formular la Política Pública Social para el Envejecimiento y la Vejez de acuerdo con la Guía para la Formulación e Implementación de las Políticas Públicas del Distrito"/>
        <s v="Gestionar el cumplimiento de los 32 productos asociados a la política pública de Primera Infancia, Infancia y Adolescencia, asegurando el cumplimiento de las responsabilidades asignadas a la Secretaría Distrital de Integración Social (SDIS)."/>
        <s v="Acompañar y hacer seguimiento a la  implementación de la Política Pública de Habitabilidad en Calle."/>
        <s v="Acompañar y hacer seguimiento a la operación de las actividades para la formulación de la Política de Habitabilidad en Calle de acuerdo con la Guía para la Formulación e Implementación de las Políticas Públicas del Distrito"/>
        <s v="Acompañar y hacer seguimiento a la  implementación de la Política Pública de Juventud"/>
        <s v="Acompañar y hacer seguimiento a la implementación de la Política Pública para el Envejecimiento y Vejez"/>
        <s v="Acompañar y hacer seguimiento a la operación de las actividades para la formulación de la Política Pública para el Envejecimiento y la Vejez de acuerdo con la Guía para la Formulación e Implementación de las Políticas Públicas del Distrito"/>
        <s v="Acompañar y hacer seguimiento a la  implementación de la Política Pública de Primera Infancia, Infancia y Adolescencia."/>
        <s v="Verificar el proceso de  formulación  de la Política Pública para las Familias"/>
        <s v="Verificar la implementación de la Política Pública de discapacidad"/>
        <s v="Fortalecer técnicamente en la transformación de los servicios sociales con enfoque o rutas de inclusión social y productiva de las Subdirecciones adscritas a la Dirección"/>
        <s v="Estructurar el servicio social a implementar en la nueva Casa LGBTI, mediante la definición del modelo de atención, los lineamientos operativos y los componentes de dotación que soporten su puesta en marcha."/>
        <s v="Implementar un plan de  fortalecimiento de capacidades para la transformación cultural que promueva prácticas incluyentes y contribuya a la reducción de la discriminación hacia personas de los sectores sociales LGBTI."/>
        <s v="Implementar el plan de prevención y atención de violencia en el contexto familiar y violencia sexual en el Marco de Consejo Distrital de Atención a víctimas de violencia intrafamiliar, violencias y explotación sexual de niños niñas y adolescentes según lo establecido en el artículo 5 del  Acuerdo 152 del 2005."/>
        <s v="Desarrollar procesos de orientación y/o sensibilización a personas para la prevención de las violencias en el contexto familiar y sexual en Bogotá"/>
        <s v="Implementar la campaña distrital de transformación de imaginarios sociales de discapacidad"/>
        <s v="Implementar los procesos de inclusión social y productiva de los servicios sociales, estrategias y acciones transversales de la Subdirección para la Discapacidad"/>
        <s v="Desarrollar e implementar el Marco de Seguimiento y Monitoreo Interno a las actividades y/o productos misionales de la Estrategia IMG."/>
        <s v="Implementar un conjunto de acciones de bancarización a la población beneficiaria de la Estrategia de Ingreso Mínimo Garantizado (IMG), orientada a promover la apertura y uso activo de cuentas financieras en entidades autorizadas, de acuerdo con la elección de la persona."/>
        <s v="Implementar la caracterización de la población identificada en emergencia social, natural y/o antrópica"/>
        <s v="Identificar y caracterizar inmuebles tipo pagadiario y personas que habitan en residencias tipo pagadiario en las localidades priorizadas"/>
        <s v="Consolidar los resultados de la implementación del modelo de gestión del abordaje territorial, en las  localidades de Bogotá_x000a__x000a_"/>
        <s v="Implementar el plan de acción local de la apuesta estratégica definida, en el marco del Modelo de Gestión de Abordaje Territorial "/>
        <s v="Implementar una ruta de gestión de oferta público-privada para promover la inclusión social y/o productiva en los territorios urbanos y rurales de Bogotá D.C."/>
      </sharedItems>
    </cacheField>
    <cacheField name="Meta" numFmtId="9">
      <sharedItems containsSemiMixedTypes="0" containsString="0" containsNumber="1" containsInteger="1" minValue="1" maxValue="1"/>
    </cacheField>
    <cacheField name="Tendencia de meta" numFmtId="0">
      <sharedItems/>
    </cacheField>
    <cacheField name="Nombre del indicador de la meta" numFmtId="0">
      <sharedItems/>
    </cacheField>
    <cacheField name="Fórmula del indicador o índice" numFmtId="0">
      <sharedItems/>
    </cacheField>
    <cacheField name="Cantidad anual" numFmtId="0">
      <sharedItems containsSemiMixedTypes="0" containsString="0" containsNumber="1" containsInteger="1" minValue="1" maxValue="120"/>
    </cacheField>
    <cacheField name="Fecha inicio_x000a_DD/MM/AAAA" numFmtId="14">
      <sharedItems containsSemiMixedTypes="0" containsNonDate="0" containsDate="1" containsString="0" minDate="2026-01-01T00:00:00" maxDate="2026-11-02T00:00:00"/>
    </cacheField>
    <cacheField name="Fecha finalización_x000a_DD/MM/AAAA" numFmtId="14">
      <sharedItems containsSemiMixedTypes="0" containsNonDate="0" containsDate="1" containsString="0" minDate="2026-03-31T00:00:00" maxDate="2027-01-01T00:00:00"/>
    </cacheField>
    <cacheField name="Dependencia responsable" numFmtId="0">
      <sharedItems count="48">
        <s v="Despacho"/>
        <s v="Oficina Asesora de Comunicaciones"/>
        <s v="Oficina Jurídica"/>
        <s v="Oficina de Control Interno"/>
        <s v="Oficina de Asuntos Disciplinarios"/>
        <s v="Subsecretaría de Gestión Institucional"/>
        <s v="Subsecretaría Técnica"/>
        <s v="Subdirección de Plantas Físicas"/>
        <s v="Subdirección de Contratación"/>
        <s v="Dirección de Gestión Corporativa"/>
        <s v="Subdirección Administrativa y Financiera"/>
        <s v="Subdirección de Gestión y Desarrollo del Talento Humano"/>
        <s v="Subdirección de Diseño, Evaluación y Sistematización"/>
        <s v="Dirección de Análisis y Diseño Estratégico"/>
        <s v="Subdirección de Investigación e información"/>
        <s v="Dirección de Nutrición y Abastecimiento"/>
        <s v="Subdirección de Abastecimiento"/>
        <s v="Subdirección de Nutrición"/>
        <s v="Subdirección para la Adultez"/>
        <s v="Subdirección para la Juventud"/>
        <s v="Subdirección para la Vejez"/>
        <s v="Subdirección para la Infancia"/>
        <s v="Dirección Poblacional"/>
        <s v="Dirección para la Inclusión y las Familias"/>
        <s v="Subdirección para Asuntos LGBTI"/>
        <s v="Subdirección para la Familia"/>
        <s v="Subdirección para la Discapacidad"/>
        <s v="Dirección de Transferencias"/>
        <s v="Subdirección de Administración de Información de Transferencias"/>
        <s v="Subdirección para la Identificación, Caracterización e Integración"/>
        <s v="Dirección Territorial"/>
        <s v="SL Barrios Unidos-Teusaquillo"/>
        <s v="SL Bosa"/>
        <s v="SL Chapinero_x000a__x000a_"/>
        <s v="SL Ciudad Bolívar  _x000a__x000a_"/>
        <s v="SL Engativá"/>
        <s v="SL Fontibón _x000a_"/>
        <s v="SL Kennedy_x000a_"/>
        <s v="SL Los Mártires_x000a_"/>
        <s v="SL Puente Aranda-Antonio Nariño_x000a_"/>
        <s v="SL Rafael Uribe Uribe"/>
        <s v="SL San Cristóbal"/>
        <s v="SL Santa Fe - La Candelaria"/>
        <s v="SL Suba"/>
        <s v="SL Tunjuelito"/>
        <s v="SL Usaquén"/>
        <s v="SL Usme - Sumapaz "/>
        <s v="Subdirección para la Gestión Integral Local"/>
      </sharedItems>
    </cacheField>
    <cacheField name="Evidencias programadas_x000a_I trimestre" numFmtId="0">
      <sharedItems/>
    </cacheField>
    <cacheField name="Programación  meta_x000a_I trimestre " numFmtId="0">
      <sharedItems containsSemiMixedTypes="0" containsString="0" containsNumber="1" containsInteger="1" minValue="0" maxValue="30"/>
    </cacheField>
    <cacheField name="Ejecución del I trimestre_x000a_(Cálculo del indicador)" numFmtId="0">
      <sharedItems containsNonDate="0" containsString="0" containsBlank="1"/>
    </cacheField>
    <cacheField name="Porcentaje de cumplimiento _x000a_I trimestre" numFmtId="0">
      <sharedItems containsNonDate="0" containsString="0" containsBlank="1"/>
    </cacheField>
    <cacheField name="Avance cualitativo_x000a_I trimestre" numFmtId="0">
      <sharedItems containsNonDate="0" containsString="0" containsBlank="1"/>
    </cacheField>
    <cacheField name="Revisión segunda línea de defensa" numFmtId="0">
      <sharedItems containsNonDate="0" containsString="0" containsBlank="1"/>
    </cacheField>
    <cacheField name="Evidencias programadas_x000a_II trimestre" numFmtId="0">
      <sharedItems/>
    </cacheField>
    <cacheField name="Programación  meta_x000a_II trimestre " numFmtId="0">
      <sharedItems containsSemiMixedTypes="0" containsString="0" containsNumber="1" minValue="0" maxValue="30"/>
    </cacheField>
    <cacheField name="Ejecución del II trimestre_x000a_(Cálculo del indicador)" numFmtId="0">
      <sharedItems containsNonDate="0" containsString="0" containsBlank="1"/>
    </cacheField>
    <cacheField name="Porcentaje de cumplimiento _x000a_II trimestre" numFmtId="0">
      <sharedItems containsNonDate="0" containsString="0" containsBlank="1"/>
    </cacheField>
    <cacheField name="Avance cualitativo_x000a_II trimestre" numFmtId="0">
      <sharedItems containsNonDate="0" containsString="0" containsBlank="1"/>
    </cacheField>
    <cacheField name="Revisión segunda línea de defensa2" numFmtId="0">
      <sharedItems containsNonDate="0" containsString="0" containsBlank="1"/>
    </cacheField>
    <cacheField name="Evidencias programadas_x000a_III trimestre" numFmtId="0">
      <sharedItems longText="1"/>
    </cacheField>
    <cacheField name="Programación  meta_x000a_III trimestre " numFmtId="0">
      <sharedItems containsSemiMixedTypes="0" containsString="0" containsNumber="1" minValue="0" maxValue="30"/>
    </cacheField>
    <cacheField name="Ejecución del III trimestre_x000a_(Cálculo del indicador)" numFmtId="0">
      <sharedItems containsNonDate="0" containsString="0" containsBlank="1"/>
    </cacheField>
    <cacheField name="Porcentaje de cumplimiento _x000a_III trimestre" numFmtId="0">
      <sharedItems containsNonDate="0" containsString="0" containsBlank="1"/>
    </cacheField>
    <cacheField name="Avance cualitativo_x000a_III trimestre" numFmtId="0">
      <sharedItems containsNonDate="0" containsString="0" containsBlank="1"/>
    </cacheField>
    <cacheField name="Revisión segunda línea de defensa3" numFmtId="0">
      <sharedItems containsNonDate="0" containsString="0" containsBlank="1"/>
    </cacheField>
    <cacheField name="Evidencias programadas_x000a_IV trimestre" numFmtId="0">
      <sharedItems longText="1"/>
    </cacheField>
    <cacheField name="Programación  meta_x000a_IV trimestre " numFmtId="0">
      <sharedItems containsSemiMixedTypes="0" containsString="0" containsNumber="1" containsInteger="1" minValue="0" maxValue="30"/>
    </cacheField>
    <cacheField name="Ejecución del IV trimestre_x000a_(Cálculo del indicador)" numFmtId="0">
      <sharedItems containsNonDate="0" containsString="0" containsBlank="1"/>
    </cacheField>
    <cacheField name="Porcentaje de cumplimiento _x000a_IV trimestre" numFmtId="0">
      <sharedItems containsNonDate="0" containsString="0" containsBlank="1"/>
    </cacheField>
    <cacheField name="Avance cualitativo_x000a_IV trimestre" numFmtId="0">
      <sharedItems containsNonDate="0" containsString="0" containsBlank="1"/>
    </cacheField>
    <cacheField name="Revisión segunda línea de defensa4"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Saavedra" refreshedDate="46031.608156018519" createdVersion="7" refreshedVersion="7" minRefreshableVersion="3" recordCount="96" xr:uid="{5EF03FB7-51DF-418B-A036-005F3024BC9F}">
  <cacheSource type="worksheet">
    <worksheetSource ref="B13:AV109" sheet="PAII 2026"/>
  </cacheSource>
  <cacheFields count="47">
    <cacheField name="Meta plan de desarrollo" numFmtId="0">
      <sharedItems longText="1"/>
    </cacheField>
    <cacheField name="Objetivo estratégico sectorial" numFmtId="0">
      <sharedItems containsBlank="1"/>
    </cacheField>
    <cacheField name="Objetivo estratégico / Apuesta " numFmtId="0">
      <sharedItems longText="1"/>
    </cacheField>
    <cacheField name="Política o componente MIPG" numFmtId="0">
      <sharedItems/>
    </cacheField>
    <cacheField name="Proceso relacionado" numFmtId="0">
      <sharedItems/>
    </cacheField>
    <cacheField name="Fuente de financiación " numFmtId="0">
      <sharedItems/>
    </cacheField>
    <cacheField name="Proyecto de inversión" numFmtId="0">
      <sharedItems/>
    </cacheField>
    <cacheField name="Actividad proyecto de inversión " numFmtId="0">
      <sharedItems/>
    </cacheField>
    <cacheField name="Tarea Proyecto de inversión" numFmtId="0">
      <sharedItems longText="1"/>
    </cacheField>
    <cacheField name="Plan asociado" numFmtId="0">
      <sharedItems count="19">
        <s v="No se asocia a Planes Institucionales integrados"/>
        <s v="Plan de ajuste y sostenibilidad MIPG"/>
        <s v="Plan Anual de Adquisiciones"/>
        <s v="Plan Institucional de Gestión Ambiental PIGA"/>
        <s v="Plan de austeridad"/>
        <s v="Plan Institucional de Archivos de la Entidad (PINAR)"/>
        <s v="Plan de conservación documental"/>
        <s v="Plan Estratégico de Talento Humano"/>
        <s v="Plan de capacitación"/>
        <s v="Plan de seguridad y salud en el trabajo"/>
        <s v="Plan de vacantes"/>
        <s v="Planes de incentivos institucionales"/>
        <s v="Plan estrategico de talento humano"/>
        <s v="Plan de estrategia de participación"/>
        <s v="Plan Estratégico de Tecnologías de la Información y las Comunicaciones (PETI)"/>
        <s v="Plan de mantenimiento de servicios tecnológicos "/>
        <s v="Plan de seguridad y privacidad de la información"/>
        <s v="Plan de tratamiento de riesgos de seguridad y privacidad de la información"/>
        <s v="Plan Estrategico de Tecnologías de la Información y las Comunicaciones (PETI)"/>
      </sharedItems>
    </cacheField>
    <cacheField name="Plan de Ajuste y Sostenibilidad MIPG" numFmtId="0">
      <sharedItems containsBlank="1"/>
    </cacheField>
    <cacheField name="Plan de acción política pública poblacional asociada  " numFmtId="0">
      <sharedItems/>
    </cacheField>
    <cacheField name="Categoría" numFmtId="0">
      <sharedItems/>
    </cacheField>
    <cacheField name="Número de Acción" numFmtId="0">
      <sharedItems containsSemiMixedTypes="0" containsString="0" containsNumber="1" containsInteger="1" minValue="1" maxValue="96"/>
    </cacheField>
    <cacheField name="Acciones" numFmtId="0">
      <sharedItems longText="1"/>
    </cacheField>
    <cacheField name="Meta" numFmtId="9">
      <sharedItems containsSemiMixedTypes="0" containsString="0" containsNumber="1" containsInteger="1" minValue="1" maxValue="1"/>
    </cacheField>
    <cacheField name="Tendencia de meta" numFmtId="0">
      <sharedItems/>
    </cacheField>
    <cacheField name="Nombre del indicador de la meta" numFmtId="0">
      <sharedItems/>
    </cacheField>
    <cacheField name="Fórmula del indicador o índice" numFmtId="0">
      <sharedItems/>
    </cacheField>
    <cacheField name="Cantidad anual" numFmtId="0">
      <sharedItems containsSemiMixedTypes="0" containsString="0" containsNumber="1" containsInteger="1" minValue="1" maxValue="120"/>
    </cacheField>
    <cacheField name="Fecha inicio_x000a_DD/MM/AAAA" numFmtId="14">
      <sharedItems containsSemiMixedTypes="0" containsNonDate="0" containsDate="1" containsString="0" minDate="2026-01-01T00:00:00" maxDate="2026-11-02T00:00:00"/>
    </cacheField>
    <cacheField name="Fecha finalización_x000a_DD/MM/AAAA" numFmtId="14">
      <sharedItems containsSemiMixedTypes="0" containsNonDate="0" containsDate="1" containsString="0" minDate="2026-03-31T00:00:00" maxDate="2027-01-01T00:00:00"/>
    </cacheField>
    <cacheField name="Dependencia responsable" numFmtId="0">
      <sharedItems count="48">
        <s v="Despacho"/>
        <s v="Oficina Asesora de Comunicaciones"/>
        <s v="Oficina Jurídica"/>
        <s v="Oficina de Control Interno"/>
        <s v="Oficina de Asuntos Disciplinarios"/>
        <s v="Subsecretaría de Gestión Institucional"/>
        <s v="Subsecretaría Técnica"/>
        <s v="Subdirección de Plantas Físicas"/>
        <s v="Subdirección de Contratación"/>
        <s v="Dirección de Gestión Corporativa"/>
        <s v="Subdirección Administrativa y Financiera"/>
        <s v="Subdirección de Gestión y Desarrollo del Talento Humano"/>
        <s v="Subdirección de Diseño, Evaluación y Sistematización"/>
        <s v="Dirección de Análisis y Diseño Estratégico"/>
        <s v="Subdirección de Investigación e información"/>
        <s v="Dirección de Nutrición y Abastecimiento"/>
        <s v="Subdirección de Abastecimiento"/>
        <s v="Subdirección de Nutrición"/>
        <s v="Subdirección para la Adultez"/>
        <s v="Subdirección para la Juventud"/>
        <s v="Subdirección para la Vejez"/>
        <s v="Subdirección para la Infancia"/>
        <s v="Dirección Poblacional"/>
        <s v="Dirección para la Inclusión y las Familias"/>
        <s v="Subdirección para Asuntos LGBTI"/>
        <s v="Subdirección para la Familia"/>
        <s v="Subdirección para la Discapacidad"/>
        <s v="Dirección de Transferencias"/>
        <s v="Subdirección de Administración de Información de Transferencias"/>
        <s v="Subdirección para la Identificación, Caracterización e Integración"/>
        <s v="Dirección Territorial"/>
        <s v="SL Barrios Unidos-Teusaquillo"/>
        <s v="SL Bosa"/>
        <s v="SL Chapinero_x000a__x000a_"/>
        <s v="SL Ciudad Bolívar  _x000a__x000a_"/>
        <s v="SL Engativá"/>
        <s v="SL Fontibón _x000a_"/>
        <s v="SL Kennedy_x000a_"/>
        <s v="SL Los Mártires_x000a_"/>
        <s v="SL Puente Aranda-Antonio Nariño_x000a_"/>
        <s v="SL Rafael Uribe Uribe"/>
        <s v="SL San Cristóbal"/>
        <s v="SL Santa Fe - La Candelaria"/>
        <s v="SL Suba"/>
        <s v="SL Tunjuelito"/>
        <s v="SL Usaquén"/>
        <s v="SL Usme - Sumapaz "/>
        <s v="Subdirección para la Gestión Integral Local"/>
      </sharedItems>
    </cacheField>
    <cacheField name="Evidencias programadas_x000a_I trimestre" numFmtId="0">
      <sharedItems/>
    </cacheField>
    <cacheField name="Programación  meta_x000a_I trimestre " numFmtId="0">
      <sharedItems containsSemiMixedTypes="0" containsString="0" containsNumber="1" containsInteger="1" minValue="0" maxValue="30"/>
    </cacheField>
    <cacheField name="Ejecución del I trimestre_x000a_(Cálculo del indicador)" numFmtId="0">
      <sharedItems containsNonDate="0" containsString="0" containsBlank="1"/>
    </cacheField>
    <cacheField name="Porcentaje de cumplimiento _x000a_I trimestre" numFmtId="0">
      <sharedItems containsNonDate="0" containsString="0" containsBlank="1"/>
    </cacheField>
    <cacheField name="Avance cualitativo_x000a_I trimestre" numFmtId="0">
      <sharedItems containsNonDate="0" containsString="0" containsBlank="1"/>
    </cacheField>
    <cacheField name="Revisión segunda línea de defensa" numFmtId="0">
      <sharedItems containsNonDate="0" containsString="0" containsBlank="1"/>
    </cacheField>
    <cacheField name="Evidencias programadas_x000a_II trimestre" numFmtId="0">
      <sharedItems/>
    </cacheField>
    <cacheField name="Programación  meta_x000a_II trimestre " numFmtId="0">
      <sharedItems containsSemiMixedTypes="0" containsString="0" containsNumber="1" minValue="0" maxValue="30"/>
    </cacheField>
    <cacheField name="Ejecución del II trimestre_x000a_(Cálculo del indicador)" numFmtId="0">
      <sharedItems containsNonDate="0" containsString="0" containsBlank="1"/>
    </cacheField>
    <cacheField name="Porcentaje de cumplimiento _x000a_II trimestre" numFmtId="0">
      <sharedItems containsNonDate="0" containsString="0" containsBlank="1"/>
    </cacheField>
    <cacheField name="Avance cualitativo_x000a_II trimestre" numFmtId="0">
      <sharedItems containsNonDate="0" containsString="0" containsBlank="1"/>
    </cacheField>
    <cacheField name="Revisión segunda línea de defensa2" numFmtId="0">
      <sharedItems containsNonDate="0" containsString="0" containsBlank="1"/>
    </cacheField>
    <cacheField name="Evidencias programadas_x000a_III trimestre" numFmtId="0">
      <sharedItems longText="1"/>
    </cacheField>
    <cacheField name="Programación  meta_x000a_III trimestre " numFmtId="0">
      <sharedItems containsSemiMixedTypes="0" containsString="0" containsNumber="1" minValue="0" maxValue="30"/>
    </cacheField>
    <cacheField name="Ejecución del III trimestre_x000a_(Cálculo del indicador)" numFmtId="0">
      <sharedItems containsNonDate="0" containsString="0" containsBlank="1"/>
    </cacheField>
    <cacheField name="Porcentaje de cumplimiento _x000a_III trimestre" numFmtId="0">
      <sharedItems containsNonDate="0" containsString="0" containsBlank="1"/>
    </cacheField>
    <cacheField name="Avance cualitativo_x000a_III trimestre" numFmtId="0">
      <sharedItems containsNonDate="0" containsString="0" containsBlank="1"/>
    </cacheField>
    <cacheField name="Revisión segunda línea de defensa3" numFmtId="0">
      <sharedItems containsNonDate="0" containsString="0" containsBlank="1"/>
    </cacheField>
    <cacheField name="Evidencias programadas_x000a_IV trimestre" numFmtId="0">
      <sharedItems longText="1"/>
    </cacheField>
    <cacheField name="Programación  meta_x000a_IV trimestre " numFmtId="0">
      <sharedItems containsSemiMixedTypes="0" containsString="0" containsNumber="1" containsInteger="1" minValue="0" maxValue="30"/>
    </cacheField>
    <cacheField name="Ejecución del IV trimestre_x000a_(Cálculo del indicador)" numFmtId="0">
      <sharedItems containsNonDate="0" containsString="0" containsBlank="1"/>
    </cacheField>
    <cacheField name="Porcentaje de cumplimiento _x000a_IV trimestre" numFmtId="0">
      <sharedItems containsNonDate="0" containsString="0" containsBlank="1"/>
    </cacheField>
    <cacheField name="Avance cualitativo_x000a_IV trimestre" numFmtId="0">
      <sharedItems containsNonDate="0" containsString="0" containsBlank="1"/>
    </cacheField>
    <cacheField name="Revisión segunda línea de defensa4"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Planeación estratégica"/>
    <s v="Inversión"/>
    <s v="7946 - Fortalecimiento de la Gestión Pública Institucional en Bogotá D.C."/>
    <s v="Implementar el 100 por ciento de las acciones para fortalecer la transparencia y atención a la ciudadanía."/>
    <s v="Implementar las acciones del Servicio Integral de Atención a la Ciudadania."/>
    <x v="0"/>
    <s v="No se asocia a Plan de ajuste y sostenibilidad MIPG"/>
    <s v="No se asocia a Políticas Públicas"/>
    <x v="0"/>
    <n v="1"/>
    <x v="0"/>
    <n v="1"/>
    <s v="Constante"/>
    <s v="Porcentaje de sesiones de Comité Institucional de Gestión y Desempeño realizadas"/>
    <s v="(No. De actas de Comité Institucional de Gestión y Desempeño elaboradas / sesiones realizadas) *100"/>
    <n v="1"/>
    <d v="2026-01-01T00:00:00"/>
    <d v="2026-12-31T00:00:00"/>
    <x v="0"/>
    <s v="Actas de Comité Institucional de Gestión y Desempeño I trimestre"/>
    <n v="1"/>
    <m/>
    <m/>
    <m/>
    <m/>
    <s v="Actas de Comité Institucional de Gestión y Desempeño II trimestre"/>
    <n v="1"/>
    <m/>
    <m/>
    <m/>
    <m/>
    <s v="Actas de Comité Institucional de Gestión y Desempeño III trimestre"/>
    <n v="1"/>
    <m/>
    <m/>
    <m/>
    <m/>
    <s v="Actas de Comité Institucional de Gestión y Desempeño IV trimestre"/>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imiento y evaluación del desempeño institucional"/>
    <s v="Comunicación estratégica"/>
    <s v="Inversión"/>
    <s v="7955 - Generación de la información, gestión del conocimiento y la innovación para la transformación social en Bogotá"/>
    <s v="Implementar el 100% de la política de comunicación institucional en la Secretaría Distrital de Integración Social."/>
    <s v="Divulgar la información institucional de acuerdo al plan de comunicaciones."/>
    <x v="0"/>
    <s v="Plan de ajuste y sostenibilidad MIPG"/>
    <s v="No se asocia a Políticas Públicas"/>
    <x v="0"/>
    <n v="2"/>
    <x v="1"/>
    <n v="1"/>
    <s v="Constante"/>
    <s v="Porcentaje de seguimiento a la gestión precontractual, contractual y post del contrato de operación logística supervisado por la Oficina Asesora de Comunicaciones."/>
    <s v="(No. de informes de seguimiento  a la gestión precontractual, contractual y post del contrato de operación logística, realizados / No. De informes programados)*100"/>
    <n v="4"/>
    <d v="2026-01-01T00:00:00"/>
    <d v="2026-12-31T00:00:00"/>
    <x v="1"/>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3"/>
    <x v="2"/>
    <n v="1"/>
    <s v="Suma"/>
    <s v="Política de Prevención de la Política del Daño Antijurídico de la SDIS"/>
    <s v="Un documento aprobado y publicado de la Política de Prevención del Daño Antijurídico de la SDIS"/>
    <n v="1"/>
    <d v="2026-01-04T00:00:00"/>
    <d v="2026-03-31T00:00:00"/>
    <x v="2"/>
    <s v="Un documento aprobado y publicado de la Política de Prevención del Daño Antijurídico de la SDIS"/>
    <n v="1"/>
    <m/>
    <m/>
    <m/>
    <m/>
    <s v="No programado"/>
    <n v="0"/>
    <m/>
    <m/>
    <m/>
    <m/>
    <s v="No programado"/>
    <n v="0"/>
    <m/>
    <m/>
    <m/>
    <m/>
    <s v="No programado"/>
    <n v="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4"/>
    <x v="3"/>
    <n v="1"/>
    <s v="Constante"/>
    <s v="Porcentaje de informes de gestión de defensa jurídica elaborados"/>
    <s v="(Informes de gestión presentados / Número de informes de gestión programados)*100"/>
    <n v="4"/>
    <d v="2026-01-04T00:00:00"/>
    <d v="2026-12-31T00:00:00"/>
    <x v="2"/>
    <s v="Informe de gestión de defensa jurídica"/>
    <n v="1"/>
    <m/>
    <m/>
    <m/>
    <m/>
    <s v="Informe de gestión de defensa jurídica"/>
    <n v="1"/>
    <m/>
    <m/>
    <m/>
    <m/>
    <s v="Informe de gestión de defensa jurídica"/>
    <n v="1"/>
    <m/>
    <m/>
    <m/>
    <m/>
    <s v="Informe de gestión de defensa jurídic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5"/>
    <x v="4"/>
    <n v="1"/>
    <s v="Suma"/>
    <s v="Porcentaje de informes de los cursos de apoderados judiciales elaborados"/>
    <s v="(No. de informes de cursos de apoderados judiciales elaborados/No. de informes de cursos de apoderados judiciales programados)*100"/>
    <n v="2"/>
    <d v="2026-01-04T00:00:00"/>
    <d v="2026-12-31T00:00:00"/>
    <x v="2"/>
    <s v="No programado"/>
    <n v="0"/>
    <m/>
    <m/>
    <m/>
    <m/>
    <s v="Informe de cursos  realizadas por los apoderados judiciales"/>
    <n v="1"/>
    <m/>
    <m/>
    <m/>
    <m/>
    <s v="No programado"/>
    <n v="0"/>
    <m/>
    <m/>
    <m/>
    <m/>
    <s v="Informe de cursos  realizadas por los apoderados judiciales"/>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6"/>
    <x v="5"/>
    <n v="1"/>
    <s v="Suma"/>
    <s v="Porcentaje de Informes de ligitiosidad elaborados"/>
    <s v="(Número de informes presentados al Comité / Número de informes programados para presentar)*100"/>
    <n v="2"/>
    <d v="2026-01-04T00:00:00"/>
    <d v="2026-12-31T00:00:00"/>
    <x v="2"/>
    <s v="No programado"/>
    <n v="0"/>
    <m/>
    <m/>
    <m/>
    <m/>
    <s v="Informe de defensa jurídica"/>
    <n v="1"/>
    <m/>
    <m/>
    <m/>
    <m/>
    <s v="No programado"/>
    <n v="0"/>
    <m/>
    <m/>
    <m/>
    <m/>
    <s v="Informe de defensa jurídic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Mejora normativ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7"/>
    <x v="6"/>
    <n v="1"/>
    <s v="Suma"/>
    <s v="Porcentaje del formato de agenda regulatoria diligenciado"/>
    <s v="(Número de formatos de agenda regulatoria diligenciados/No. Formatos programados) *100"/>
    <n v="2"/>
    <d v="2026-01-04T00:00:00"/>
    <d v="2026-12-31T00:00:00"/>
    <x v="2"/>
    <s v="No programado"/>
    <n v="0"/>
    <m/>
    <m/>
    <m/>
    <m/>
    <s v="Formato agenda regulatoria diligenciado"/>
    <n v="1"/>
    <m/>
    <m/>
    <m/>
    <m/>
    <s v="No programado"/>
    <n v="0"/>
    <m/>
    <m/>
    <m/>
    <m/>
    <s v="Formato agenda regulatoria diligencia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Mejora normativ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x v="1"/>
    <n v="8"/>
    <x v="7"/>
    <n v="1"/>
    <s v="Suma"/>
    <s v="Porcentaje de implementación del plan de acción y recomendaciones del Modelo de Gestión Jurídica Pública"/>
    <s v="(No. De actividades del Plan de acción cumplidas / No. De actividades programadas)*100"/>
    <n v="2"/>
    <d v="2026-01-04T00:00:00"/>
    <d v="2026-12-31T00:00:00"/>
    <x v="2"/>
    <s v="No programado"/>
    <n v="0"/>
    <m/>
    <m/>
    <m/>
    <m/>
    <s v="Matriz  de seguimiento al Plan de Acción"/>
    <n v="1"/>
    <m/>
    <m/>
    <m/>
    <m/>
    <s v="No programado"/>
    <n v="0"/>
    <m/>
    <m/>
    <m/>
    <m/>
    <s v="Matriz  de seguimiento al Plan de Acción"/>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ntrol interno"/>
    <s v="Auditoría y control"/>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0"/>
    <m/>
    <s v="No se asocia a Políticas Públicas"/>
    <x v="0"/>
    <n v="9"/>
    <x v="8"/>
    <n v="1"/>
    <s v="Constante"/>
    <s v="Porcentaje de cumplimiento del plan anual de auditoría"/>
    <s v="(N° de actividades ejecutadas durante el trimestre / N° de actividades programadas durante el trimestre) *100"/>
    <n v="1"/>
    <d v="2026-01-02T00:00:00"/>
    <d v="2026-12-31T00:00:00"/>
    <x v="3"/>
    <s v="Formato plan anual de auditoria (FOR-AC-003) con el seguimiento del I trimestre "/>
    <n v="1"/>
    <m/>
    <m/>
    <m/>
    <m/>
    <s v="Formato plan anual de auditoria (FOR-AC-003) con el seguimiento del II trimestre "/>
    <n v="1"/>
    <m/>
    <m/>
    <m/>
    <m/>
    <s v="Formato plan anual de auditoria (FOR-AC-003) con el seguimiento del III trimestre "/>
    <n v="1"/>
    <m/>
    <m/>
    <m/>
    <m/>
    <s v="Matriz  de seguimiento al Plan de Acción"/>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No se asocia a procesos "/>
    <s v="Inversión"/>
    <s v="7946 - Fortalecimiento de la Gestión Pública Institucional en Bogotá D.C."/>
    <s v="Adelantar el 100% del plan de actividades de modernizacion institucional para la definicion de los nuevos esquemas de operación."/>
    <s v="Documentar y acompañar la estructuración de los diseños de modernización institucional para la eficiencia administrativa en la operación de los servicios de la Secretaría de Integración Social."/>
    <x v="0"/>
    <s v="No se asocia a Plan de ajuste y sostenibilidad MIPG"/>
    <s v="No se asocia a Políticas Públicas"/>
    <x v="0"/>
    <n v="10"/>
    <x v="9"/>
    <n v="1"/>
    <s v="Suma"/>
    <s v="Porcentaje de cumplimiento en la gestión de actuaciones disciplinarias"/>
    <s v="(No. de actuaciones disciplinarias gestionadas / No. de actuaciones disciplinarias recibidas)*100"/>
    <n v="4"/>
    <d v="2026-01-04T00:00:00"/>
    <d v="2026-12-31T00:00:00"/>
    <x v="4"/>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No se asocia a procesos "/>
    <s v="Inversión"/>
    <s v="7946 - Fortalecimiento de la Gestión Pública Institucional en Bogotá D.C."/>
    <s v="Adelantar el 100% del plan de actividades de modernizacion institucional para la definicion de los nuevos esquemas de operación."/>
    <s v="Documentar y acompañar la estructuración de los diseños de modernización institucional para la eficiencia administrativa en la operación de los servicios de la Secretaría de Integración Social."/>
    <x v="0"/>
    <s v="No se asocia a Plan de ajuste y sostenibilidad MIPG"/>
    <s v="No se asocia a Políticas Públicas"/>
    <x v="0"/>
    <n v="11"/>
    <x v="10"/>
    <n v="1"/>
    <s v="Suma"/>
    <s v="Porcentaje de jornadas de sensibilización de sobre el Regimen Disciplinario, dirigidas a los servidores publicos y colaboradores de la entidad"/>
    <s v="(No. de jornadas de sensibilización para prevención de faltas disciplinarias realizadas  / No. de jornadas programadas) *100"/>
    <n v="12"/>
    <d v="2026-01-04T00:00:00"/>
    <d v="2026-12-31T00:00:00"/>
    <x v="4"/>
    <s v="Registros de las jornadas de sensibilización efectuadas, con listas de asistencia y evidencia fotográfica."/>
    <n v="3"/>
    <m/>
    <m/>
    <m/>
    <m/>
    <s v="Registros de las jornadas de sensibilización efectuadas, con listas de asistencia y evidencia fotográfica."/>
    <n v="3"/>
    <m/>
    <m/>
    <m/>
    <m/>
    <s v="Registros de las jornadas de sensibilización efectuadas, con listas de asistencia y evidencia fotográfica."/>
    <n v="3"/>
    <m/>
    <m/>
    <m/>
    <m/>
    <s v="Registros de las jornadas de sensibilización efectuadas, con listas de asistencia y evidencia fotográfica."/>
    <n v="3"/>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Atención a la ciudadanía"/>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x v="0"/>
    <s v="No se asocia a Plan de ajuste y sostenibilidad MIPG"/>
    <s v="No se asocia a Políticas Públicas"/>
    <x v="1"/>
    <n v="12"/>
    <x v="11"/>
    <n v="1"/>
    <s v="Constante"/>
    <s v="Porcentaje de avance en la actualización de la base de control político por trimestre vencido"/>
    <s v="(No. de actualizaciones a la base de requeriemientos realizadas / No. de actualizaciones programadas) *100"/>
    <n v="4"/>
    <d v="2026-01-01T00:00:00"/>
    <d v="2026-12-31T00:00:00"/>
    <x v="5"/>
    <s v="Base de requerimientos atendidos (corte a 4 trimestre de 2025)"/>
    <n v="1"/>
    <m/>
    <m/>
    <m/>
    <m/>
    <s v="Base de requerimientos atendidos (corte a 1 trimestre de 2026)"/>
    <n v="1"/>
    <m/>
    <m/>
    <m/>
    <m/>
    <s v="Base de requerimientos atendidos (corte a 2 trimestre de 2026)"/>
    <n v="1"/>
    <m/>
    <m/>
    <m/>
    <m/>
    <s v="Base de requerimientos atendidos (corte a 3 trimestre d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rvicio al ciudadano"/>
    <s v="Atención a la ciudadanía"/>
    <s v="Inversión"/>
    <s v="7946 - Fortalecimiento de la Gestión Pública Institucional en Bogotá D.C."/>
    <s v="Implementar el  100% de las acciones para fortalecer la transparencia y atención a la ciudadanía."/>
    <s v="Implementar las acciones del Servicio Integral de Atención a la Ciudadania."/>
    <x v="0"/>
    <s v="Plan de ajuste y sostenibilidad MIPG"/>
    <s v="No se asocia a Políticas Públicas"/>
    <x v="1"/>
    <n v="13"/>
    <x v="12"/>
    <n v="1"/>
    <s v="Suma"/>
    <s v="Informes de avance de implementación del Modelo de relacionamiento con la ciudadanía"/>
    <s v="(# No. de informes elaborados / # No. de Informes programados) *100"/>
    <n v="3"/>
    <d v="2026-03-01T00:00:00"/>
    <d v="2026-12-31T00:00:00"/>
    <x v="5"/>
    <s v="No programado"/>
    <n v="0"/>
    <m/>
    <m/>
    <m/>
    <m/>
    <s v="Informe que detalla el avance de la implementación del Modelo de Relacionamiento"/>
    <n v="1"/>
    <m/>
    <m/>
    <m/>
    <m/>
    <s v="Informe que detalla el avance de la implementación del Modelo de Relacionamiento"/>
    <n v="1"/>
    <m/>
    <m/>
    <m/>
    <m/>
    <s v="Informe que detalla el avance de la implementación del Modelo de Relacionamient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Prestación de servicios sociales"/>
    <s v="Inversión"/>
    <s v="7943 -Fortalecimiento técnico de la política social y de la calidad en la prestación de los servicios de la SDIS en Bogotá D.C."/>
    <s v="Prestar asistencia técnica al  100% de los servicios de la SDIS en la  implementación de sus referentes de calidad."/>
    <s v="Prestar asistencia técnica para la adopción e implementación de condiciones de calidad en el ciclo de vida de los servicios de la SDIS."/>
    <x v="0"/>
    <s v="No se asocia a Plan de ajuste y sostenibilidad MIPG"/>
    <s v="No se asocia a Políticas Públicas"/>
    <x v="0"/>
    <n v="14"/>
    <x v="13"/>
    <n v="1"/>
    <s v="Constante"/>
    <s v="Porcentaje de elaboración de las actas de las sesiones de la Mesa Técnica de Servicios Sociales"/>
    <s v="(Número de actas elaboradas de las sesiones de la Mesa Técnica / Número de sesiones de la Mesa Técnica realizadas) *100"/>
    <n v="1"/>
    <d v="2026-01-01T00:00:00"/>
    <d v="2026-12-31T00:00:00"/>
    <x v="6"/>
    <s v="Actas de las sesiones de la Mesa Técnica de Servicios Sociales realizadas en el primer trimestre de 2026"/>
    <n v="1"/>
    <m/>
    <m/>
    <m/>
    <m/>
    <s v="Actas de las sesiones de la Mesa Técnica de Servicios Sociales realizadas en el segundo trimestre de 2026"/>
    <n v="1"/>
    <m/>
    <m/>
    <m/>
    <m/>
    <s v="Actas de las sesiones de la Mesa Técnica de Servicios Sociales realizadas en el tercer trimestre de 2026"/>
    <n v="1"/>
    <m/>
    <m/>
    <m/>
    <m/>
    <s v="Actas de las sesiones de la Mesa Técnica de Servicios Sociales realizadas en el cuarto trimestre d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Implementar 1 estrategia institucional de articulación con actores públicos y privados a nivel distrital, nacional e internacional, para complementar los servicios de la SDIS."/>
    <s v="Liderar la identificación, gestión, implementación y seguimiento de las alianzas estratégicas con actores públicos y privados a nivel distrital, nacional e internacional, para complementar la oferta institucional."/>
    <x v="0"/>
    <s v="No se asocia a Plan de ajuste y sostenibilidad MIPG"/>
    <s v="No se asocia a Políticas Públicas"/>
    <x v="0"/>
    <n v="15"/>
    <x v="14"/>
    <n v="1"/>
    <s v="Suma"/>
    <s v="Porcentaje de acuerdos de trabajo establecidos con aliados públicos, privados y cooperantes"/>
    <s v="(No. De Acuerdos de trabajo con aliados públicos, privados y cooperantes establecidos / No. De acuerdos programados) *100"/>
    <n v="35"/>
    <d v="2026-01-01T00:00:00"/>
    <d v="2026-12-31T00:00:00"/>
    <x v="6"/>
    <s v="Documentos que soportan los Acuerdos de trabajo con aliados públicos, privados y cooperantes, en el marco de la misión institucional"/>
    <n v="8"/>
    <m/>
    <m/>
    <m/>
    <m/>
    <s v="Documentos que soportan los Acuerdos de trabajo con aliados públicos, privados y cooperantes, en el marco de la misión institucional"/>
    <n v="8"/>
    <m/>
    <m/>
    <m/>
    <m/>
    <s v="Documentos que soportan los Acuerdos de trabajo con aliados públicos, privados y cooperantes, en el marco de la misión institucional"/>
    <n v="9"/>
    <m/>
    <m/>
    <m/>
    <m/>
    <s v="Documentos que soportan los Acuerdos de trabajo con aliados públicos, privados y cooperantes, en el marco de la misión institucional"/>
    <n v="1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x v="0"/>
    <n v="16"/>
    <x v="15"/>
    <n v="1"/>
    <s v="Suma"/>
    <s v="Porcentaje de jornadas de sensibilización sobre enfoque diferencial de víctimas,  étnico, reincorporados- reintegrados y Género. "/>
    <s v="(No. de jornadas de sensibilización a las dependencias de la SDIS  sobre enfoque diferencial de víctimas,  étnico, reincorporados- reintegrados y Género.  / No. De jornadas programadas ) *100"/>
    <n v="24"/>
    <d v="2026-01-01T00:00:00"/>
    <d v="2026-12-31T00:00:00"/>
    <x v="6"/>
    <s v="Actas y Listados de Asistencia de las jornadas de sensibilización realizadas a las dependencias de la SDIS sobre enfoque diferencial de víctimas,  étnico, reincorporados- reintegrados y Género. "/>
    <n v="3"/>
    <m/>
    <m/>
    <m/>
    <m/>
    <s v="Actas y Listados de Asistencia de las jornadas de sensibilización realizadas a las dependencias de la SDIS sobre enfoque diferencial de víctimas,  étnico, reincorporados- reintegrados y Género. "/>
    <n v="7"/>
    <m/>
    <m/>
    <m/>
    <m/>
    <s v="Actas y Listados de Asistencia de las jornadas de sensibilización realizadas a las dependencias de la SDIS sobre enfoque diferencial de víctimas,  étnico, reincorporados- reintegrados y Género. "/>
    <n v="7"/>
    <m/>
    <m/>
    <m/>
    <m/>
    <s v="Actas y Listados de Asistencia de las jornadas de sensibilización realizadas a las dependencias de la SDIS sobre enfoque diferencial de víctimas,  étnico, reincorporados- reintegrados y Género. "/>
    <n v="7"/>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Liderar la implementación de lineamientos técnicos que orienten la gestión institucional de las políticas públicas y de sus instancias de coordinación."/>
    <x v="0"/>
    <s v="No se asocia a Plan de ajuste y sostenibilidad MIPG"/>
    <s v="No se asocia a Políticas Públicas"/>
    <x v="0"/>
    <n v="17"/>
    <x v="16"/>
    <n v="1"/>
    <s v="Constante"/>
    <s v="Porcentaje de seguimiento a los compromisos emitidos en el Consejo Distrital de Política Social "/>
    <s v="(Número de matrices de compromisos consolidada/número de matrices de compromisos programada)*100"/>
    <n v="4"/>
    <d v="2026-01-01T00:00:00"/>
    <d v="2026-12-31T00:00:00"/>
    <x v="6"/>
    <s v="Matriz de seguimiento a compromisos emitiidos en el Consejo Distrital de Política Social con corte a 31 de diciembre de 2025"/>
    <n v="1"/>
    <m/>
    <m/>
    <m/>
    <m/>
    <s v="Matriz de seguimiento a compromisos emitidos en el Consejo Distrital de Política Social con corte a 31 de marzo de 2026"/>
    <n v="1"/>
    <m/>
    <m/>
    <m/>
    <m/>
    <s v="Matriz de seguimiento a compromisos emitidos en el Consejo Distrital de Política Social con corte a 30 de junio 2026"/>
    <n v="1"/>
    <m/>
    <m/>
    <m/>
    <m/>
    <s v="Matriz de seguimiento a compromisos emitidos en el Consejo Distirtal de Política Social con corte a 30 de octubr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Inspección y vigilancia"/>
    <s v="Inversión"/>
    <s v="7943 -Fortalecimiento técnico de la política social y de la calidad en la prestación de los servicios de la SDIS en Bogotá D.C."/>
    <s v="Verificar la calidad en el 100% de los servicios de  la SDIS con referentes definidos."/>
    <s v="Verificar el cumplimiento de los referentes de calidad de los servicios e instituciones de naturaleza pública o privada de competencia de la SDIS."/>
    <x v="0"/>
    <s v="No se asocia a Plan de ajuste y sostenibilidad MIPG"/>
    <s v="No se asocia a Políticas Públicas"/>
    <x v="0"/>
    <n v="18"/>
    <x v="17"/>
    <n v="1"/>
    <s v="Constante"/>
    <s v="Porcentaje de actas de acompañamiento a jardínes infantiles públicos y privados del Distrito Capital"/>
    <s v="(No. de actas de acompañamiento a jardínes infantiles públicos y privados del Distrito Capital/No. de acompañamientos a jardines infantiles públicos y privados del Distrito Capital)*100"/>
    <n v="120"/>
    <d v="2026-01-01T00:00:00"/>
    <d v="2026-12-31T00:00:00"/>
    <x v="6"/>
    <s v="Actas de acompañamientos realizados  a jardínes infantiles públicos y privados del Distrito Capital"/>
    <n v="30"/>
    <m/>
    <m/>
    <m/>
    <m/>
    <s v="Actas de acompañamientos realizados  a jardínes infantiles públicos y privados del Distrito Capital"/>
    <n v="30"/>
    <m/>
    <m/>
    <m/>
    <m/>
    <s v="Actas de acompañamientos realizados  a jardínes infantiles públicos y privados del Distrito Capital"/>
    <n v="30"/>
    <m/>
    <m/>
    <m/>
    <m/>
    <s v="Actas de acompañamientos realizados  a jardínes infantiles públicos y privados del Distrito Capital"/>
    <n v="3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x v="0"/>
    <n v="19"/>
    <x v="18"/>
    <n v="1"/>
    <s v="Constante"/>
    <s v="Porcentaje de seguimiento al Plan Operativo de Reincorporacion "/>
    <s v="(No. De matrices de seguimiento realizadas / No. De matrices programadas )*100"/>
    <n v="4"/>
    <d v="2026-01-01T00:00:00"/>
    <d v="2026-12-31T00:00:00"/>
    <x v="6"/>
    <s v="Matriz de seguimiento al Plan Operativo de Reincorporación con corte al cuarto trimestre de 2025"/>
    <n v="1"/>
    <m/>
    <m/>
    <m/>
    <m/>
    <s v="Matriz de seguimiento al Plan Operativo de Reincorporación con corte al primer trimestre de 2026"/>
    <n v="1"/>
    <m/>
    <m/>
    <m/>
    <m/>
    <s v="Matriz de seguimiento al Plan Operativo de Reincorporación con corte al tercer trimestre de 2026"/>
    <n v="1"/>
    <m/>
    <m/>
    <m/>
    <m/>
    <s v="Matriz de seguimiento al Plan Operativo de Reincorporación con corte al primer trimestre de 2025"/>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x v="0"/>
    <n v="20"/>
    <x v="19"/>
    <n v="1"/>
    <s v="Constante"/>
    <s v="Porcentaje de seguimiento del PAD Víctimas"/>
    <s v="(No. De matrices de seguimiento del PAD Víctimas reportadas / No. De matrices programadas) *100"/>
    <n v="4"/>
    <d v="2026-01-01T00:00:00"/>
    <d v="2026-12-31T00:00:00"/>
    <x v="6"/>
    <s v="Matriz de reporte trimestral de las acciones de la SDIS en el PAD- Víctimas del cuarto trimestre 2025"/>
    <n v="1"/>
    <m/>
    <m/>
    <m/>
    <m/>
    <s v="Matriz de reporte trimestral de las acciones de la SDIS en el PAD- Víctimas del primer trimestre 2026"/>
    <n v="1"/>
    <m/>
    <m/>
    <m/>
    <m/>
    <s v="Matriz de reporte trimestral de las acciones de la SDIS en el PAD- Víctimas del segundo trimestre 2026"/>
    <n v="1"/>
    <m/>
    <m/>
    <m/>
    <m/>
    <s v="Matriz de reporte trimestral de las acciones de la SDIS en el PAD- Víctimas del tercer trimestre 2026"/>
    <n v="1"/>
    <m/>
    <m/>
    <m/>
    <m/>
  </r>
  <r>
    <s v="2260. Realizar 1400 Optimización(es) en unidades operativas para la prestación de servicios sociales a través del mantenimiento reforzamiento y adecuación de las infraestructuras"/>
    <m/>
    <s v="6. Potenciar la misionalidad del sector de integración social con el desarrollo de procesos transversales eficientes que garanticen servicios sociales innovadores, de calidad y con enfoque diferencial."/>
    <s v="No se asocia a política MIPG"/>
    <s v="Gestión de infraestructura física"/>
    <s v="Inversión"/>
    <s v="7945 -Fortalecimiento de la infraestructura de los servicios sociales en Bogotá D.C."/>
    <s v="Diseñar y ejecutar el 100% del Plan de Intervenciones en Infraestructuras para las diferentes unidades operativas."/>
    <s v="Ejecutar los mantenimientos para garantizar la prestación de los servicios sociales"/>
    <x v="0"/>
    <s v="No se asocia a Plan de ajuste y sostenibilidad MIPG"/>
    <s v="No se asocia a Políticas Públicas"/>
    <x v="2"/>
    <n v="21"/>
    <x v="20"/>
    <n v="1"/>
    <s v="Constante"/>
    <s v="Porcentaje de avance en el plan de priorización de intervenciones en mantenimiento"/>
    <s v="(No. De actividades realizadas / No. De actividades programadas) *100"/>
    <n v="4"/>
    <d v="2026-01-01T00:00:00"/>
    <d v="2026-12-31T00:00:00"/>
    <x v="7"/>
    <s v="Plan de intervenciones con cronograma de actividades ejecutadas y programadas"/>
    <n v="1"/>
    <m/>
    <m/>
    <m/>
    <m/>
    <s v="Plan de intervenciones con cronograma de actividades ejecutadas y programadas"/>
    <n v="1"/>
    <m/>
    <m/>
    <m/>
    <m/>
    <s v="Plan de intervenciones con cronograma de actividades ejecutadas y programadas"/>
    <n v="1"/>
    <m/>
    <m/>
    <m/>
    <m/>
    <s v="Plan de intervenciones con cronograma de actividades ejecutadas y programadas"/>
    <n v="1"/>
    <m/>
    <m/>
    <m/>
    <m/>
  </r>
  <r>
    <s v="2260. Realizar 1400 Optimización(es) en unidades operativas para la prestación de servicios sociales a través del mantenimiento reforzamiento y adecuación de las infraestructuras"/>
    <m/>
    <s v="6. Potenciar la misionalidad del sector de integración social con el desarrollo de procesos transversales eficientes que garanticen servicios sociales innovadores, de calidad y con enfoque diferencial."/>
    <s v="No se asocia a política MIPG"/>
    <s v="Gestión de infraestructura física"/>
    <s v="Inversión"/>
    <s v="7945 -Fortalecimiento de la infraestructura de los servicios sociales en Bogotá D.C."/>
    <s v="Diseñar y ejecutar el 100% del Plan de Intervenciones en Infraestructuras para las diferentes unidades operativas."/>
    <s v="Ejecutar los mantenimientos para garantizar la prestación de los servicios sociales."/>
    <x v="0"/>
    <s v="No se asocia a Plan de ajuste y sostenibilidad MIPG"/>
    <s v="No se asocia a Políticas Públicas"/>
    <x v="3"/>
    <n v="22"/>
    <x v="21"/>
    <n v="1"/>
    <s v="Constante"/>
    <s v="Porcentaje de avance en la matriz de seguimiento a las intervenciones en mantenimiento"/>
    <s v="(No. De matrices con el seguimiento de actividades cumplidas / No. Matrices de seguimiento con programación) *100"/>
    <n v="4"/>
    <d v="2026-01-01T00:00:00"/>
    <d v="2026-12-31T00:00:00"/>
    <x v="7"/>
    <s v="Matriz de seguimiento"/>
    <n v="1"/>
    <m/>
    <m/>
    <m/>
    <m/>
    <s v="Matriz de seguimiento"/>
    <n v="1"/>
    <m/>
    <m/>
    <m/>
    <m/>
    <s v="Matriz de seguimiento"/>
    <n v="1"/>
    <m/>
    <m/>
    <m/>
    <m/>
    <s v="Matriz de seguimient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mpras y Contratación"/>
    <s v="Gestión contractual"/>
    <s v="Inversión"/>
    <s v="7946 - Fortalecimiento de la Gestión Pública Institucional en Bogotá D.C."/>
    <s v="Implementar el 100% de las soluciones en materia de servicios de apoyo transversal."/>
    <s v="Disponer de los servicios personales suficientes, competentes e idoneos, para el correcto funcionamiento de los procesos transversales requeridos por la entidad."/>
    <x v="2"/>
    <s v="Plan de ajuste y sostenibilidad MIPG"/>
    <s v="No se asocia a Políticas Públicas"/>
    <x v="1"/>
    <n v="23"/>
    <x v="22"/>
    <n v="1"/>
    <s v="Constante"/>
    <s v="Porcentaje de avance en la publicación en página web de SECOP II del plan anual de compras 2026"/>
    <s v="(N° de pantallazos de la publicación en la página WEB del link del SECOP II / No. De pantallazos programados) *100"/>
    <n v="4"/>
    <d v="2026-01-01T00:00:00"/>
    <d v="2026-12-31T00:00:00"/>
    <x v="8"/>
    <s v="Pantallazo link SECOP II en la pagina web de la SDIS"/>
    <n v="1"/>
    <m/>
    <m/>
    <m/>
    <m/>
    <s v="Pantallazo link SECOP II en la pagina web de la SDIS"/>
    <n v="1"/>
    <m/>
    <m/>
    <m/>
    <m/>
    <s v="Pantallazo link SECOP II en la pagina web de la SDIS"/>
    <n v="1"/>
    <m/>
    <m/>
    <m/>
    <m/>
    <s v="Pantallazo link SECOP II en la pagina web de la SDIS"/>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mponente ambiental"/>
    <s v="Gestión ambiental"/>
    <s v="Inversión"/>
    <s v="7946 - Fortalecimiento de la Gestión Pública Institucional en Bogotá D.C."/>
    <s v="Implementar el 100 por ciento de las soluciones en materia de servicios de apoyo transversal para la atención eficiente y oportuna de las necesidades operativas de la Entidad."/>
    <s v="Llevar a cabo el 100% de las actividades del Plan Institucional de Gestión Ambiental."/>
    <x v="3"/>
    <s v="Plan de ajuste y sostenibilidad MIPG"/>
    <s v="No se asocia a Políticas Públicas"/>
    <x v="1"/>
    <n v="24"/>
    <x v="23"/>
    <n v="1"/>
    <s v="Constante"/>
    <s v="Porcentaje de ejecución del Plan Institucional de Gestión Ambiental PIGA"/>
    <s v="(Número de actividades ejecutadas / Número de actividades programadas) *100"/>
    <n v="1"/>
    <d v="2026-01-01T00:00:00"/>
    <d v="2026-12-31T00:00:00"/>
    <x v="9"/>
    <s v="Plan formulado con cronograma de actividades ejecutadas y programadas"/>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Gestión financiera"/>
    <s v="Funcionamiento"/>
    <s v="7946 - Fortalecimiento de la Gestión Pública Institucional en Bogotá D.C."/>
    <s v="Implementar el 100 % de las soluciones en materia de servicios de apoyo transversal para la atención eficiente y oportuna de las necesidades operativas de la Entidad."/>
    <s v="Disponer de los servicios personales suficientes, competentes e idoneos, para el correcto funcionamiento de los servicios transversales requeridos por la entidad."/>
    <x v="4"/>
    <s v="Plan de ajuste y sostenibilidad MIPG"/>
    <s v="No se asocia a Políticas Públicas"/>
    <x v="1"/>
    <n v="25"/>
    <x v="24"/>
    <n v="1"/>
    <s v="Constante"/>
    <s v="Porcentaje de ejecución Plan de Austeridad"/>
    <s v="(Número de actividades ejecutadas / Número de actividades programadas) *100"/>
    <n v="1"/>
    <d v="2026-01-01T00:00:00"/>
    <d v="2026-12-31T00:00:00"/>
    <x v="9"/>
    <s v="Informe semestral de seguimiento al plan de austeridad"/>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Inversión"/>
    <s v="7946 - Fortalecimiento de la Gestión Pública Institucional en Bogotá D.C."/>
    <s v="Implementar el 100% de las soluciones en materia de servicios de apoyo transversal."/>
    <s v="Ejecutar el 100% de las actividades del Plan Institucional de Archivo  - PINAR."/>
    <x v="5"/>
    <s v="Plan de ajuste y sostenibilidad MIPG"/>
    <s v="No se asocia a Políticas Públicas"/>
    <x v="1"/>
    <n v="26"/>
    <x v="25"/>
    <n v="1"/>
    <s v="Constante"/>
    <s v="Porcentaje de avance en el proceso de convalidación de TRD periodo 2014 -2017."/>
    <s v="(No de informes realizados / No de informes programados) *100"/>
    <n v="4"/>
    <d v="2026-01-01T00:00:00"/>
    <d v="2026-12-31T00:00:00"/>
    <x v="10"/>
    <s v="Informe trimestral de avance"/>
    <n v="1"/>
    <m/>
    <m/>
    <m/>
    <m/>
    <s v="Informe trimestral de avance"/>
    <n v="1"/>
    <m/>
    <m/>
    <m/>
    <m/>
    <s v="Informe trimestral de avance"/>
    <n v="1"/>
    <m/>
    <m/>
    <m/>
    <m/>
    <s v="Informe trimestral de avance"/>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Funcionamiento"/>
    <s v="7946 - Fortalecimiento de la Gestión Pública Institucional en Bogotá D.C."/>
    <s v="Implementar el 100% de las soluciones en materia de servicios de apoyo transversal."/>
    <s v="Ejecutar el 100% de las actividades del Plan Institucional de Archivo  - PINAR."/>
    <x v="5"/>
    <s v="Plan de ajuste y sostenibilidad MIPG"/>
    <s v="No se asocia a Políticas Públicas"/>
    <x v="1"/>
    <n v="27"/>
    <x v="26"/>
    <n v="1"/>
    <s v="Constante"/>
    <s v="Porcentaje de avance en actividades del Plan de preservación digital a largo plazo"/>
    <s v="N. de actividades cumplidas / No. De actividades programadas) *100"/>
    <n v="4"/>
    <d v="2026-01-01T00:00:00"/>
    <d v="2026-12-31T00:00:00"/>
    <x v="10"/>
    <s v="Informe trimestral de avance"/>
    <n v="1"/>
    <m/>
    <m/>
    <m/>
    <m/>
    <s v="Informe trimestral de avance"/>
    <n v="1"/>
    <m/>
    <m/>
    <m/>
    <m/>
    <s v="Informe trimestral de avance"/>
    <n v="1"/>
    <m/>
    <m/>
    <m/>
    <m/>
    <s v="Informe trimestral de avance"/>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Inversión"/>
    <s v="7946 - Fortalecimiento de la Gestión Pública Institucional en Bogotá D.C."/>
    <s v="Implementar el 100% de las soluciones en materia de servicios de apoyo transversal."/>
    <s v="Implementar el 100 % de las soluciones en materia de servicios de apoyo transversal para la atención eficiente y oportuna de las necesidades operativas de la Entidad."/>
    <x v="6"/>
    <s v="Plan de ajuste y sostenibilidad MIPG"/>
    <s v="No se asocia a Políticas Públicas"/>
    <x v="1"/>
    <n v="28"/>
    <x v="27"/>
    <n v="1"/>
    <s v="Constante"/>
    <s v="Porcentaje de avance en el cumplimiento de las actividades del Programa de Conservación documental"/>
    <s v="(No. De actividades cumplidas / No. actividades programadas) *100"/>
    <n v="4"/>
    <d v="2026-01-01T00:00:00"/>
    <d v="2026-12-31T00:00:00"/>
    <x v="10"/>
    <s v="Informe Trimestral de avance de implementación del programa"/>
    <n v="1"/>
    <m/>
    <m/>
    <m/>
    <m/>
    <s v="Informe Trimestral de avance de implementación del programa"/>
    <n v="1"/>
    <m/>
    <m/>
    <m/>
    <m/>
    <s v="Informe Trimestral de avance de implementación del programa"/>
    <n v="1"/>
    <m/>
    <m/>
    <m/>
    <m/>
    <s v="Informe Trimestral de avance de implementación del program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7"/>
    <s v="Plan de ajuste y sostenibilidad MIPG"/>
    <s v="No se asocia a Políticas Públicas"/>
    <x v="1"/>
    <n v="29"/>
    <x v="28"/>
    <n v="1"/>
    <s v="Suma"/>
    <s v="Plan estratégico formulado y publicado "/>
    <s v="1 Plan estratégico formulado y publicado "/>
    <n v="1"/>
    <d v="2026-01-01T00:00:00"/>
    <d v="2026-03-31T00:00:00"/>
    <x v="11"/>
    <s v="Plan estratégico aprobado y publicado"/>
    <n v="1"/>
    <m/>
    <m/>
    <m/>
    <m/>
    <s v="No programado"/>
    <n v="0"/>
    <m/>
    <m/>
    <m/>
    <m/>
    <s v="No programado"/>
    <n v="0"/>
    <m/>
    <m/>
    <m/>
    <m/>
    <s v="No programado"/>
    <n v="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esarrollar las habilidades y competencias de los servidores de la SDIS, con el propósito de promover un ambiente de trabajo colaborativo, aumentar la productividad y alcanzar los objetivos estratégicos institucionales."/>
    <x v="8"/>
    <s v="Plan de ajuste y sostenibilidad MIPG"/>
    <s v="No se asocia a Políticas Públicas"/>
    <x v="1"/>
    <n v="30"/>
    <x v="29"/>
    <n v="1"/>
    <s v="Constante"/>
    <s v="Porcentaje de ejecución Plan Institucional de Capacitación-PIC"/>
    <s v="(N° de actividades ejecutadas en el periodo/N° actividades programadas para el periodo)*100"/>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esarrollar las habilidades y competencias de los servidores de la SDIS, con el propósito de promover un ambiente de trabajo colaborativo, aumentar la productividad y alcanzar los objetivos estratégicos institucionales."/>
    <x v="9"/>
    <s v="Plan de ajuste y sostenibilidad MIPG"/>
    <s v="No se asocia a Políticas Públicas"/>
    <x v="1"/>
    <n v="31"/>
    <x v="30"/>
    <n v="1"/>
    <s v="Constante"/>
    <s v="Porcentaje de ejecución Plan de trabajo anual en seguridad y salud en el trabajo"/>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0"/>
    <s v="Plan de ajuste y sostenibilidad MIPG"/>
    <s v="No se asocia a Políticas Públicas"/>
    <x v="1"/>
    <n v="32"/>
    <x v="31"/>
    <n v="1"/>
    <s v="Constante"/>
    <s v="Porcentaje de ejecución Plan anual de Vacantes"/>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Ejecutar las actividades descrita en el Programa de Bienestar Social e Incentivos, acorde a la normatividad legal vigente, a viabilidad presupuestal y el  cronograma propuesto para tal fin."/>
    <x v="11"/>
    <s v="Plan de ajuste y sostenibilidad MIPG"/>
    <s v="No se asocia a Políticas Públicas"/>
    <x v="1"/>
    <n v="33"/>
    <x v="32"/>
    <n v="1"/>
    <s v="Constante"/>
    <s v="Porcentaje de ejecución Bienestar e Incentivos "/>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 Plan Formulado_x000a_- Soportes que den cuenta de las actividades ejecutadas_x000a__x000a_Nota. El reporte de avances se encuentra sujeto a la programación de actividades para el respectivo periodo"/>
    <n v="1"/>
    <m/>
    <m/>
    <m/>
    <m/>
    <s v=" - Plan Formulado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2"/>
    <s v="Plan de ajuste y sostenibilidad MIPG"/>
    <s v="No se asocia a Políticas Públicas"/>
    <x v="1"/>
    <n v="34"/>
    <x v="33"/>
    <n v="1"/>
    <s v="Constante"/>
    <s v="Porcentaje de avance en el Plan de trabajo Código de Integridad y Buen Gobierno"/>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2"/>
    <s v="Plan de ajuste y sostenibilidad MIPG"/>
    <s v="No se asocia a Políticas Públicas"/>
    <x v="1"/>
    <n v="35"/>
    <x v="34"/>
    <n v="1"/>
    <s v="Constante"/>
    <s v="Porcentaje de avance en el Plan de trabajo Conflicto de Intereses"/>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laneación Institucional"/>
    <s v="Sistema de gestión"/>
    <s v="Inversión y Funcionamiento"/>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0"/>
    <s v="No se asocia a Plan de ajuste y sostenibilidad MIPG"/>
    <s v="No se asocia a Políticas Públicas"/>
    <x v="0"/>
    <n v="36"/>
    <x v="35"/>
    <n v="1"/>
    <s v="Constante"/>
    <s v="Porcentaje de solicitudes de creación, actualización o derogación de documentos registradas en el Listado Maestro de Documentos."/>
    <s v="(No. Memorandos con solicitudes de gestión de documentos tramitados / No. Memorandos con solicitudes de gestión de documentos recibidos para trámite) *100"/>
    <n v="1"/>
    <d v="2026-01-01T00:00:00"/>
    <d v="2026-12-31T00:00:00"/>
    <x v="12"/>
    <s v="Listado Maestro de Documentos con el registro de los documentos tramitados durante el I trimestre de 2026"/>
    <n v="1"/>
    <m/>
    <m/>
    <m/>
    <m/>
    <s v="Listado Maestro de Documentos con el registro de los documentos tramitados durante el II trimestre de 2026"/>
    <n v="1"/>
    <m/>
    <m/>
    <m/>
    <m/>
    <s v="Listado Maestro de Documentos con el registro de los documentos tramitados durante el III trimestre de 2026"/>
    <n v="1"/>
    <m/>
    <m/>
    <m/>
    <m/>
    <s v="Listado Maestro de Documentos con el registro de los documentos tramitados durante el IV trimestre de 2026"/>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presupuestal y eficiencia del gasto público"/>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2"/>
    <s v="Plan de ajuste y sostenibilidad MIPG"/>
    <s v="No se asocia a Políticas Públicas"/>
    <x v="1"/>
    <n v="37"/>
    <x v="36"/>
    <n v="1"/>
    <s v="Constante"/>
    <s v="Porcentaje de seguimiento al modulo Plan Anual de adquisiciones (PAA) del aplicativo ERP SEVEN "/>
    <s v="(No. De seguimientos al módulo Plan Anual de Adquisiciones en el aplicativo ERP SEVEN realizados / N° de seguimientos programados) *100"/>
    <n v="12"/>
    <d v="2026-01-01T00:00:00"/>
    <d v="2026-12-31T00:00:00"/>
    <x v="12"/>
    <s v="Reportes mensuales de seguimiento al Plan Anual de Adquisiciones primer trimestre 2026"/>
    <n v="3"/>
    <m/>
    <m/>
    <m/>
    <m/>
    <s v="Reportes mensuales de seguimiento al Plan Anual de Adquisiciones segundo trimestre 2026"/>
    <n v="3"/>
    <m/>
    <m/>
    <m/>
    <m/>
    <s v="Reportes mensuales de seguimiento al Plan Anual de Adquisiciones tercer trimestre 2026"/>
    <n v="3"/>
    <m/>
    <m/>
    <m/>
    <m/>
    <s v="Reportes mensuales de seguimiento al Plan Anual de Adquisiciones cuarto trimestre 2026"/>
    <n v="3"/>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imiento y evaluación del desempeño institucional"/>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x v="1"/>
    <n v="38"/>
    <x v="37"/>
    <n v="1"/>
    <s v="Constante"/>
    <s v="Porcentaje actualizaciones al tablero de seguimiento de proyectos en power bi realizadas"/>
    <s v="(No. actualizaciones mensuales al tablero de seguimiento de proyectos en power bi realizadas / actualizaciones programadas ) *100"/>
    <n v="10"/>
    <d v="2026-01-01T00:00:00"/>
    <d v="2026-12-31T00:00:00"/>
    <x v="12"/>
    <s v="Actualización mensual de seguimiento a proyectos mediante la herramienta Power BI con corte a diciembre de 2025"/>
    <n v="1"/>
    <m/>
    <m/>
    <m/>
    <m/>
    <s v="Actualización mensual de seguimiento a proyectos mediante la herramienta Power BI con corte a marzo, abril y mayo de 2026"/>
    <n v="3"/>
    <m/>
    <m/>
    <m/>
    <m/>
    <s v="Actualización mensual de seguimiento a proyectos mediante la herramienta Power BI con corte a junio, julio y agosto de 2026"/>
    <n v="3"/>
    <m/>
    <m/>
    <m/>
    <m/>
    <s v="Actualización mensual de seguimiento a proyectos mediante la herramienta Power BI con corte a septiembre, octubre y noviembre de 2026"/>
    <n v="3"/>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laneación Institucional"/>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x v="1"/>
    <n v="39"/>
    <x v="38"/>
    <n v="1"/>
    <s v="Suma"/>
    <s v="Porcentaje de avance en la formulación del Plan de Acción Institucional Integrado 2026"/>
    <s v="No. De actividades cumplidas / programadas"/>
    <n v="1"/>
    <d v="2026-09-01T00:00:00"/>
    <d v="2026-12-31T00:00:00"/>
    <x v="12"/>
    <s v="No programado"/>
    <n v="0"/>
    <m/>
    <m/>
    <m/>
    <m/>
    <s v="No programado"/>
    <n v="0"/>
    <m/>
    <m/>
    <m/>
    <m/>
    <s v="Presentación con la metodología de formulación del Plan de Acción Institucional Integrado 2027"/>
    <n v="0.5"/>
    <m/>
    <m/>
    <m/>
    <m/>
    <s v="Plan de Acción Institucional Integrado formulado para la vigencia 2027"/>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del conocimiento y la innovación"/>
    <s v="Gestión del conocimiento"/>
    <s v="Inversión"/>
    <s v="7955 - Generación de la información, gestión del conocimiento y la innovación para la transformación social en Bogotá"/>
    <s v="Implementar 15 productos de gestión del conocimiento para el fortalecimiento de las capacidades institucionales. "/>
    <s v="Promover la apropiación del conocimiento estratégico de la entidad por medio de herramientas interactivas de fácil acceso para los(as) colaboradores(as) y la ciudadanía en general."/>
    <x v="1"/>
    <s v="Plan de ajuste y sostenibilidad MIPG"/>
    <s v="No se asocia a Políticas Públicas"/>
    <x v="1"/>
    <n v="40"/>
    <x v="39"/>
    <n v="1"/>
    <s v="Constante"/>
    <s v="Porcentaje de actividades para la promoción y fortalecimiento de competencias en innovación social desde la Secretaría Distital de Integración Social"/>
    <s v="(No. de actividades para la promoción y fortalecimiento de competencias en innovación social desde la Secretaría Distital de Integración Social realizadas /   No. De actividades programadas en el periodo)*100"/>
    <n v="6"/>
    <d v="2026-01-01T00:00:00"/>
    <d v="2026-12-31T00:00:00"/>
    <x v="13"/>
    <s v="Evidencias de realización de actividades de promoción y fortalecimiento en innovación social."/>
    <n v="1"/>
    <m/>
    <m/>
    <m/>
    <m/>
    <s v="Evidencias de realización de actividades de promoción y fortalecimiento en innovación social."/>
    <n v="2"/>
    <m/>
    <m/>
    <m/>
    <m/>
    <s v="Evidencias de realización de actividades de promoción y fortalecimiento en innovación social."/>
    <n v="2"/>
    <m/>
    <m/>
    <m/>
    <m/>
    <s v="Evidencias de realización de actividades de promoción y fortalecimiento en innovación social."/>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Control interno"/>
    <s v="Auditoría y control"/>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x v="0"/>
    <n v="41"/>
    <x v="40"/>
    <n v="1"/>
    <s v="Constante"/>
    <s v="Porcentaje de verificaciones del avance y cumplimiento de las acciones incluidas en los planes de mejoramiento de la SDIS"/>
    <s v="(No. de verificaciones realizadas / No. De programadas en el periodo)*100"/>
    <n v="6"/>
    <d v="2026-01-01T00:00:00"/>
    <d v="2026-12-31T00:00:00"/>
    <x v="13"/>
    <s v="Correo electrónico con las verificaciones realizadas del avance y cumplimiento de las acciones incluidas en los planes de mejoramiento de la SDIS"/>
    <n v="1"/>
    <m/>
    <m/>
    <m/>
    <m/>
    <s v="Correo electrónico con las verificaciones realizadas del avance y cumplimiento de las acciones incluidas en los planes de mejoramiento de la SDIS"/>
    <n v="2"/>
    <m/>
    <m/>
    <m/>
    <m/>
    <s v="Correo electrónico con las verificaciones realizadas del avance y cumplimiento de las acciones incluidas en los planes de mejoramiento de la SDIS"/>
    <n v="2"/>
    <m/>
    <m/>
    <m/>
    <m/>
    <s v="Correo electrónico con las verificaciones realizadas del avance y cumplimiento de las acciones incluidas en los planes de mejoramiento de la SDI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de la información estadística"/>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x v="1"/>
    <n v="42"/>
    <x v="41"/>
    <n v="1"/>
    <s v="Suma"/>
    <s v="Porcentaje de avance en la elaboración de los documentos en el marco del PED "/>
    <s v="(No. De documentos de información estadísitica elaborados / No. De documentos programados en el periodo)*100"/>
    <n v="6"/>
    <d v="2026-01-01T00:00:00"/>
    <d v="2026-12-31T00:00:00"/>
    <x v="13"/>
    <s v="Evidencias de los  documentos de información estadísitica elaborados "/>
    <n v="1"/>
    <m/>
    <m/>
    <m/>
    <m/>
    <s v="Evidencias de los  documentos de información estadísitica elaborados "/>
    <n v="2"/>
    <m/>
    <m/>
    <m/>
    <m/>
    <s v="Evidencias de los  documentos de información estadísitica elaborados "/>
    <n v="2"/>
    <m/>
    <m/>
    <m/>
    <m/>
    <s v="Evidencias de los  documentos de información estadísitica elaborados "/>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articipación ciudadana en la gestión pública"/>
    <s v="Planeación estratégica"/>
    <s v="Inversión"/>
    <s v="7955 - Generación de la información, gestión del conocimiento y la innovación para la transformación social en Bogotá"/>
    <s v="Realizar 45 espacios de contacto con la ciudadanía ."/>
    <s v="Realizar el seguimiento (4) al avance de las acciones formuladas en el Plan Institucional de Participación Ciudadana de la Secretaría Distrital de Integración Social. "/>
    <x v="13"/>
    <s v="Plan de ajuste y sostenibilidad MIPG"/>
    <s v="No se asocia a Políticas Públicas"/>
    <x v="1"/>
    <n v="43"/>
    <x v="42"/>
    <n v="1"/>
    <s v="Constante"/>
    <s v="Porcentaje de seguimiento a la implementación de la estrategia de rendición de cuentas"/>
    <s v="(No. de informes de seguimiento al avance de la estrategia de rendición de cuentas, realizados / No. De informes programados)*100"/>
    <n v="3"/>
    <d v="2026-04-01T00:00:00"/>
    <d v="2026-12-31T00:00:00"/>
    <x v="13"/>
    <s v="No programado"/>
    <n v="0"/>
    <m/>
    <m/>
    <m/>
    <m/>
    <s v="Informe trimestral de seguimiento al avance de la estrategia de rendición de cuentas"/>
    <n v="1"/>
    <m/>
    <m/>
    <m/>
    <m/>
    <s v="Informe trimestral de seguimiento al avance de la estrategia de rendición de cuentas"/>
    <n v="1"/>
    <m/>
    <m/>
    <m/>
    <m/>
    <s v="Informe trimestral de seguimiento al avance de la estrategia de rendición de cuenta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Racionalización de trámites"/>
    <s v="Planeación estratégica"/>
    <s v="Inversión"/>
    <s v="No se asocia a Proyecto de Inversión"/>
    <s v="No se asocia a meta proyecto de inversión"/>
    <s v="No se asocia a meta proyecto de inversión"/>
    <x v="1"/>
    <s v="Plan de ajuste y sostenibilidad MIPG"/>
    <s v="No se asocia a Políticas Públicas"/>
    <x v="1"/>
    <n v="44"/>
    <x v="43"/>
    <n v="1"/>
    <s v="Constante"/>
    <s v="Porcentaje de seguimiento a la implementación de la estrategia de racionalización de trámites"/>
    <s v="(No. De informes de seguimiento a la implementación de la estrategia elaborados / No. De informes programados en el periodo)*100"/>
    <n v="3"/>
    <d v="2026-04-01T00:00:00"/>
    <d v="2026-12-31T00:00:00"/>
    <x v="13"/>
    <s v="No programado"/>
    <n v="0"/>
    <m/>
    <m/>
    <m/>
    <m/>
    <s v="Informe de avance de la estrategia elaborada"/>
    <n v="1"/>
    <m/>
    <m/>
    <m/>
    <m/>
    <s v="Informe de avance de la estrategia elaborada"/>
    <n v="1"/>
    <m/>
    <m/>
    <m/>
    <m/>
    <s v="Informe de avance de la estrategia elaborada"/>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4"/>
    <s v="Plan de ajuste y sostenibilidad MIPG"/>
    <s v="No se asocia a Políticas Públicas"/>
    <x v="1"/>
    <n v="45"/>
    <x v="44"/>
    <n v="1"/>
    <s v="Constante"/>
    <s v="Porcentaje de seguimiento a la implementación del PETI"/>
    <s v="(No. de seguimientos al PETI  realizados / No. De seguimientos programados)*100"/>
    <n v="4"/>
    <d v="2026-01-01T00:00:00"/>
    <d v="2026-12-31T00:00:00"/>
    <x v="14"/>
    <s v="Informe de seguimiento al Plan Estratégico de Tecnologías de la información"/>
    <n v="1"/>
    <m/>
    <m/>
    <m/>
    <m/>
    <s v="Informe de seguimiento al Plan Estratégico de Tecnologías de la información"/>
    <n v="1"/>
    <m/>
    <m/>
    <m/>
    <m/>
    <s v="Informe de seguimiento al Plan Estratégico de Tecnologías de la información"/>
    <n v="1"/>
    <m/>
    <m/>
    <m/>
    <m/>
    <s v="Informe de seguimiento al Plan Estratégico de Tecnologías de la información"/>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5"/>
    <s v="Plan de ajuste y sostenibilidad MIPG"/>
    <s v="No se asocia a Políticas Públicas"/>
    <x v="1"/>
    <n v="46"/>
    <x v="45"/>
    <n v="1"/>
    <s v="Constante"/>
    <s v="Porcentaje de seguimiento a la implementación del Plan de mantenimiento preventivo y evolutivo de la infraestructura y servicios tecnológicos"/>
    <s v="(No. Seguimientos al plan de mantenimiento preventivo y evolutivo de la infraestructura y servicios tecnológicos realizados / No. De seguimientos programados en el periodo)*100"/>
    <n v="4"/>
    <d v="2026-01-01T00:00:00"/>
    <d v="2026-12-31T00:00:00"/>
    <x v="14"/>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ridad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6"/>
    <s v="Plan de ajuste y sostenibilidad MIPG"/>
    <s v="No se asocia a Políticas Públicas"/>
    <x v="1"/>
    <n v="47"/>
    <x v="46"/>
    <n v="1"/>
    <s v="Constante"/>
    <s v="Porcentaje de seguimiento en la implementación del Plan de seguridad y privacidad de la información"/>
    <s v="(No. De seguimientos al plan de seguridad y privacidad de la información realizados / No. Seguimientos programados en el periodo)*100"/>
    <n v="4"/>
    <d v="2026-01-01T00:00:00"/>
    <d v="2026-12-31T00:00:00"/>
    <x v="14"/>
    <s v="Informe de seguimiento a la implementación del Plan de Seguridad y Privacidad de la Información"/>
    <n v="1"/>
    <m/>
    <m/>
    <m/>
    <m/>
    <s v="Informe de seguimiento a la implementación del Plan de Seguridad y Privacidad de la Información"/>
    <n v="1"/>
    <m/>
    <m/>
    <m/>
    <m/>
    <s v="Informe de seguimiento a la implementación del Plan de Seguridad y Privacidad de la Información"/>
    <n v="1"/>
    <m/>
    <m/>
    <m/>
    <m/>
    <s v="Informe de seguimiento a la implementación del Plan de Seguridad y Privacidad de la Información"/>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ridad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7"/>
    <s v="Plan de ajuste y sostenibilidad MIPG"/>
    <s v="No se asocia a Políticas Públicas"/>
    <x v="1"/>
    <n v="48"/>
    <x v="47"/>
    <n v="1"/>
    <s v="Constante"/>
    <s v="Porcentaje de seguimiento en la implementación del plan de tratamiento de riesgos"/>
    <s v="(No. De seguimientos al plan de tratamiento de riesgos realizados / No. De seguimientos programados en el periodo)*100"/>
    <n v="4"/>
    <d v="2026-01-01T00:00:00"/>
    <d v="2026-12-31T00:00:00"/>
    <x v="14"/>
    <s v="Informe de seguimiento a la implementación del plan de tratamiento de riesgos "/>
    <n v="1"/>
    <m/>
    <m/>
    <m/>
    <m/>
    <s v="Informe de seguimiento a la implementación del plan de tratamiento de riesgos "/>
    <n v="1"/>
    <m/>
    <m/>
    <m/>
    <m/>
    <s v="Informe de seguimiento a la implementación del plan de tratamiento de riesgos "/>
    <n v="1"/>
    <m/>
    <m/>
    <m/>
    <m/>
    <s v="Informe de seguimiento a la implementación del plan de tratamiento de riesgos "/>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8"/>
    <s v="Plan de ajuste y sostenibilidad MIPG"/>
    <s v="No se asocia a Políticas Públicas"/>
    <x v="1"/>
    <n v="49"/>
    <x v="48"/>
    <n v="1"/>
    <s v="Constante"/>
    <s v="Porcentaje de proyectos articulados con componentes de tecnología de la información"/>
    <s v="(No. De proyectos articulados/No de proyectos presentados) *100"/>
    <n v="2"/>
    <d v="2026-01-01T00:00:00"/>
    <d v="2026-12-31T00:00:00"/>
    <x v="14"/>
    <s v="No programado"/>
    <n v="0"/>
    <m/>
    <m/>
    <m/>
    <m/>
    <s v="Informe de avance de los proyectos articulados con componentes tecnológicos  "/>
    <n v="1"/>
    <m/>
    <m/>
    <m/>
    <m/>
    <s v="No programado"/>
    <n v="0"/>
    <m/>
    <m/>
    <m/>
    <m/>
    <s v="Informe de avance de los proyectos articulados con componentes tecnológicos  "/>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No se asocia a meta proyecto de inversión"/>
    <s v="No se asocia a meta proyecto de inversión"/>
    <x v="0"/>
    <s v="No se asocia a Plan de ajuste y sostenibilidad MIPG"/>
    <s v="No se asocia a Políticas Públicas"/>
    <x v="0"/>
    <n v="50"/>
    <x v="49"/>
    <n v="1"/>
    <s v="Suma"/>
    <s v="Informes con las actividades de  acompañamiento técnico realizado a los equipos locales. "/>
    <s v="(No. de informes con las actividades del acompañamiento técnico realizado a los equipos locales / No. de informes programados)*100"/>
    <n v="4"/>
    <d v="2026-01-01T00:00:00"/>
    <d v="2026-12-31T00:00:00"/>
    <x v="15"/>
    <s v="Informe No. 1 con las actividades de  acompañamiento técnico realizado a los equipos locales."/>
    <n v="1"/>
    <m/>
    <m/>
    <m/>
    <m/>
    <s v="Informe No. 2 con las actividades de  acompañamiento técnico realizado a los equipos locales."/>
    <n v="1"/>
    <m/>
    <m/>
    <m/>
    <m/>
    <s v="Informe No. 3  con las actividades de  acompañamiento técnico realizado a los equipos locales."/>
    <n v="1"/>
    <m/>
    <m/>
    <m/>
    <m/>
    <s v="Informe No. 4 con las actividades de  acompañamiento técnico realizado a los equipos locales."/>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Entregar 77.000.000 raciones de alimentos saludables e inocuos para la atención integral de la población."/>
    <s v="Realizar la planeación, adquisición y entrega de alimentos perecederos y no perecederos para la atención integral de las personas vinculadas a los servicios sociales de la SDIS que cuentan con componente de alimentación y nutrición, para las unidades operativas o puntos de entrega de las diferentes Subdirecciones Técnicas de la SDIS. "/>
    <x v="0"/>
    <s v="No se asocia a Plan de ajuste y sostenibilidad MIPG"/>
    <s v="No se asocia a Políticas Públicas"/>
    <x v="0"/>
    <n v="51"/>
    <x v="50"/>
    <n v="1"/>
    <s v="Suma"/>
    <s v="Informes sobre la compra y distribución de alimentos."/>
    <s v="(N° de informes presentados sobre la compra y distribución de alimentos / No. de informes programados) *100"/>
    <n v="4"/>
    <d v="2026-01-01T00:00:00"/>
    <d v="2026-12-31T00:00:00"/>
    <x v="16"/>
    <s v="Informe No. 1 sobre la compra y distribución de alimentos perecederos y no perecederos a las unidades operativas de la SDIS que tienen servicios con componente alimentario."/>
    <n v="1"/>
    <m/>
    <m/>
    <m/>
    <m/>
    <s v="Informe No. 2 sobre la compra y distribución de alimentos perecederos y no perecederos a las unidades operativas de la SDIS que tienen servicios con componente alimentario."/>
    <n v="1"/>
    <m/>
    <m/>
    <m/>
    <m/>
    <s v="Informe No. 3 sobre la compra y distribución de alimentos perecederos y no perecederos a las unidades operativas de la SDIS que tienen servicios con componente alimentario."/>
    <n v="1"/>
    <m/>
    <m/>
    <m/>
    <m/>
    <s v="Informe No. 4 sobre la compra y distribución de alimentos perecederos y no perecederos a las unidades operativas de la SDIS que tienen servicios con componente alimentario."/>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Desarrollar acciones de vigilancia nutricional a 130.000 personas atendidas en los servicios sociales  de SDIS que reciben alimentación."/>
    <s v="Realizar el fortalecimiento técnico,  a la implementación de acciones de vigilancia nutricional regular en personas atendidas en los servicios sociales de SDIS que reciben alimentación."/>
    <x v="0"/>
    <s v="No se asocia a Plan de ajuste y sostenibilidad MIPG"/>
    <s v="PP Seguridad alimentaria "/>
    <x v="0"/>
    <n v="52"/>
    <x v="51"/>
    <n v="1"/>
    <s v="Suma"/>
    <s v="Informes con las actividades de fortalecimiento a los profesionales que implementan el componente alimentario y nutricional."/>
    <s v="(N° de informes presentados con las actividades de fortalecimiento a los profesionales que implementan el componente alimentario y nutricional / No. de informes programados) *100"/>
    <n v="4"/>
    <d v="2026-01-01T00:00:00"/>
    <d v="2026-12-31T00:00:00"/>
    <x v="17"/>
    <s v="Informe No. 1 sobre las actividades de fortalecimiento a los profesionales que implementan el componente alimentario y nutricional."/>
    <n v="1"/>
    <m/>
    <m/>
    <m/>
    <m/>
    <s v="Informe No. 2 sobre las actividades de fortalecimiento a los profesionales que implementan el componente alimentario y nutricional."/>
    <n v="1"/>
    <m/>
    <m/>
    <m/>
    <m/>
    <s v="Informe No. 3 sobre las actividades de fortalecimiento a los profesionales que implementan el componente alimentario y nutricional."/>
    <n v="1"/>
    <m/>
    <m/>
    <m/>
    <m/>
    <s v="Informe No. 4 sobre las actividades de fortalecimiento a los profesionales que implementan el componente alimentario y nutricional."/>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x v="0"/>
    <n v="53"/>
    <x v="52"/>
    <n v="1"/>
    <s v="Suma"/>
    <s v="Porcentaje de avance en el seguimiento al cumplimiento de los productos de la política pública, a cargo de la SDIS"/>
    <s v="(No. De matrices de seguimiento al cumplimiento del plan de acción de la política pública, a cargo de la SDIS consolidadas / No. De matrices programadas) *100"/>
    <n v="1"/>
    <d v="2026-09-01T00:00:00"/>
    <d v="2026-12-31T00:00:00"/>
    <x v="18"/>
    <s v="No programado"/>
    <n v="0"/>
    <m/>
    <m/>
    <m/>
    <m/>
    <s v="No programado"/>
    <n v="0"/>
    <m/>
    <m/>
    <m/>
    <m/>
    <s v="No programado"/>
    <n v="0"/>
    <m/>
    <m/>
    <m/>
    <m/>
    <s v="Matriz de seguimiento al cumplimiento de los productos de la política pública, a cargo de la SDIS"/>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x v="0"/>
    <n v="54"/>
    <x v="53"/>
    <n v="1"/>
    <s v="Constante"/>
    <s v="Porcentaje de avance en la formulación de la Política de Habitabilidad en Calle"/>
    <s v="(No. De matrices de reporte de avance en la formulación de la política pública de Habitabilidad en Calle/ No. De matrices programadas) *100"/>
    <n v="3"/>
    <d v="2026-01-01T00:00:00"/>
    <d v="2026-08-31T00:00:00"/>
    <x v="18"/>
    <s v="Matriz de reporte de avance en la formulación de la política pública de Habitabilidad en Calle"/>
    <n v="1"/>
    <m/>
    <m/>
    <m/>
    <m/>
    <s v="Matriz de reporte de avance en la formulación de la política pública de Habitabilidad en Calle"/>
    <n v="1"/>
    <m/>
    <m/>
    <m/>
    <m/>
    <s v="Matriz de reporte de avance en la formulación de la política pública de Habitabilidad en Calle"/>
    <n v="1"/>
    <m/>
    <m/>
    <m/>
    <m/>
    <s v="No programado"/>
    <n v="0"/>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x v="0"/>
    <n v="55"/>
    <x v="54"/>
    <n v="1"/>
    <s v="Constante"/>
    <s v="Porcentaje de elaboración de las actas de los Comités Operativos Locales de Juventud y de Mesa de Trabajo de Juventud (Instancia Interinstitucional - Artículo 7.1 del Decreto  499 de 2011)"/>
    <s v="(Numero de actas de los Comités Operativos Locales y mesas de Juventud / sesiones realizadas) * 100"/>
    <n v="14"/>
    <d v="2026-01-01T00:00:00"/>
    <d v="2026-12-31T00:00:00"/>
    <x v="19"/>
    <s v="Actas de las sesiones de los comités locales y mesas de juventud"/>
    <n v="3"/>
    <m/>
    <m/>
    <m/>
    <m/>
    <s v="Actas de las sesiones de los comités locales y mesas de juventud"/>
    <n v="4"/>
    <m/>
    <m/>
    <m/>
    <m/>
    <s v="Actas de las sesiones de los comités locales y mesas de juventud"/>
    <n v="4"/>
    <m/>
    <m/>
    <m/>
    <m/>
    <s v="Actas de las sesiones de los comités locales y mesas de juventud"/>
    <n v="3"/>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x v="0"/>
    <n v="56"/>
    <x v="55"/>
    <n v="1"/>
    <s v="Constante"/>
    <s v="Porcentaje de avance en el seguimiento al cumplimiento de los productos de la política pública, a cargo de la SDIS"/>
    <s v="(No. De matrices de seguimiento al cumplimiento de los productos de la política pública, a cargo de la SDIS elaboradas / No. De matrices programadas) *100"/>
    <n v="2"/>
    <d v="2026-01-01T00:00:00"/>
    <d v="2026-12-31T00:00:00"/>
    <x v="19"/>
    <s v="No programado"/>
    <n v="0"/>
    <m/>
    <m/>
    <m/>
    <m/>
    <s v="Matriz de seguimiento al cumplimiento de los productos de la política pública, a cargo de la SDIS"/>
    <n v="1"/>
    <m/>
    <m/>
    <m/>
    <m/>
    <s v="No programado"/>
    <n v="0"/>
    <m/>
    <m/>
    <m/>
    <m/>
    <s v="Matriz de seguimiento al cumplimiento de los productos de la política pública, a cargo de la SDIS"/>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Realizar el seguimiento a la implementación del Plan de Acción de la Política Pública Social para el Envejecimiento y la Vejez -"/>
    <x v="0"/>
    <s v="No se asocia a Plan de ajuste y sostenibilidad MIPG"/>
    <s v="PP Para el envejecimiento y Vejez"/>
    <x v="0"/>
    <n v="57"/>
    <x v="56"/>
    <n v="1"/>
    <s v="Suma"/>
    <s v="Porcentaje de avance en el seguimiento al cumplimiento del plan de acción de la política pública, a cargo de la SDIS"/>
    <s v="(No. De matrices de seguimiento al plan de acción de la política pública, a cargo de la SDIS elaboradas / No. De matrices programadas) *100"/>
    <n v="1"/>
    <d v="2026-11-01T00:00:00"/>
    <d v="2026-12-31T00:00:00"/>
    <x v="20"/>
    <s v="No programado"/>
    <n v="0"/>
    <m/>
    <m/>
    <m/>
    <m/>
    <s v="No programado"/>
    <n v="0"/>
    <m/>
    <m/>
    <m/>
    <m/>
    <s v="No programado"/>
    <n v="0"/>
    <m/>
    <m/>
    <m/>
    <m/>
    <s v="Matriz de seguimiento al cumplimiento del plan de acción de la política pública, a cargo de la SDIS"/>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Adelantar la evaluación y la reformulación de la Política Pública Social para el Envejecimiento y la Vejez -PPSEV, teniendo en cuenta el concepto de nueva longevidad."/>
    <x v="0"/>
    <s v="No se asocia a Plan de ajuste y sostenibilidad MIPG"/>
    <s v="PP Para el envejecimiento y Vejez"/>
    <x v="0"/>
    <n v="58"/>
    <x v="57"/>
    <n v="1"/>
    <s v="Constante"/>
    <s v="Porcentaje de avance en la formulación de la Política Pública Social para el Envejecimiento y la Vejez"/>
    <s v="(No. De matrices de reporte de avance en la formulación de la Política Pública Social para el Envejecimiento y la Vejez/ No. De matrices programadas) *100"/>
    <n v="4"/>
    <d v="2026-01-01T00:00:00"/>
    <d v="2026-10-31T00:00:00"/>
    <x v="20"/>
    <s v="Matriz de reporte de avance en la formulación de la política pública para el envejecimiento y la vejez"/>
    <n v="1"/>
    <m/>
    <m/>
    <m/>
    <m/>
    <s v="Matriz de reporte de avance en la formulación de la política pública para el envejecimiento y la vejez"/>
    <n v="1"/>
    <m/>
    <m/>
    <m/>
    <m/>
    <s v="Matriz de reporte de avance en la formulación de la política pública para el envejecimiento y la vejez"/>
    <n v="1"/>
    <m/>
    <m/>
    <m/>
    <m/>
    <s v="Matriz de reporte de avance en la formulación de la política pública para el envejecimiento y la vejez"/>
    <n v="1"/>
    <m/>
    <m/>
    <m/>
    <m/>
  </r>
  <r>
    <s v="2103 - Implementar un (1) sistema de aseguramiento de la calidad para la_x000a_atención a la primera infancia de prestadores públicos y privados en el_x000a_marco de la atención integral"/>
    <m/>
    <s v="5. Contribuir a que las niñas y niños de la primera infancia en Bogotá reciban atención integral y de calidad, mediante la ampliación de la cobertura, la articulación de esfuerzos y la optimización de la gestión y gobernanza, con el fin de garantizar su bienestar y desarrollo integral."/>
    <s v="No se asocia a política MIPG"/>
    <s v="Prestación de servicios sociales"/>
    <s v="Inversión"/>
    <s v="7939 - Desarrollo de capacidades para las gestantes, niñas, niños, adolescentes y sus familias que promuevan su desarrollo integral en Bogotá D.C."/>
    <s v="Realizar el 100% de las acciones interinstitucionales distritales y locales para el cumplimiento de la Ruta Integral de Atenciones (RIA) y la Política Pública de Primera Infancia, infancia y Adolescencia (PPPIIA)."/>
    <s v="Implementar una estrategia de fortalecimiento técnico y operativo para mejorar la calidad en la atención para la primera infancia, infancia y adolescencia en los servcios."/>
    <x v="0"/>
    <s v="No se asocia a Plan de ajuste y sostenibilidad MIPG"/>
    <s v="PP Infancia y Adolescencia"/>
    <x v="0"/>
    <n v="59"/>
    <x v="58"/>
    <n v="1"/>
    <s v="Constante"/>
    <s v="Porcentaje de avance en el seguimiento al cumplimiento de los productos de la política pública, a cargo de la SDIS"/>
    <s v="(No. De matrices de seguimiento al cumplimiento de los productos de la política pública, a cargo de la SDIS elaboradas / No. De matrices programadas) *100"/>
    <n v="2"/>
    <d v="2026-01-01T00:00:00"/>
    <d v="2026-12-31T00:00:00"/>
    <x v="21"/>
    <s v="No programado"/>
    <n v="0"/>
    <m/>
    <m/>
    <m/>
    <m/>
    <s v="Matriz de seguimiento al cumplimiento de los productos de la política pública, a cargo de la SDIS"/>
    <n v="1"/>
    <m/>
    <m/>
    <m/>
    <m/>
    <s v="No programado"/>
    <n v="0"/>
    <m/>
    <m/>
    <m/>
    <m/>
    <s v="Matriz de seguimiento al cumplimiento de los productos de la política pública, a cargo de la SDIS"/>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x v="0"/>
    <n v="60"/>
    <x v="59"/>
    <n v="1"/>
    <s v="Constante"/>
    <s v="Porcentaje de seguimiento  a los productos del plan de acción de la política pública de Habitabilidad en Calle"/>
    <s v="(No. De matrices de seguimiento consolidada / No. de seguimiento programado)*100"/>
    <n v="2"/>
    <d v="2026-09-01T00:00:00"/>
    <d v="2026-12-31T00:00:00"/>
    <x v="22"/>
    <s v="No programado"/>
    <n v="0"/>
    <m/>
    <m/>
    <m/>
    <m/>
    <s v="No programado"/>
    <n v="0"/>
    <m/>
    <m/>
    <m/>
    <m/>
    <s v="Informe de seguimiento a la implementación de la política pública de Habitabilidad en Calle"/>
    <n v="1"/>
    <m/>
    <m/>
    <m/>
    <m/>
    <s v="Informe de seguimiento a la implementación de la política pública de Habitabilidad en Calle"/>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x v="0"/>
    <n v="61"/>
    <x v="60"/>
    <n v="1"/>
    <s v="Constante"/>
    <s v="Porcentaje de seguimiento al avance de la  formulación de la Política Pública de Habitabilidad en Calle"/>
    <s v="(No. De seguimientos al avance de la formulación de la PP de Habitabilidad en Calle/ No. seguimientos al avance de la formulación de la    PP de Habitabilidad en Calle programados) *100"/>
    <n v="3"/>
    <d v="2026-01-01T00:00:00"/>
    <d v="2026-08-31T00:00:00"/>
    <x v="22"/>
    <s v="Informe de acompañamiento y gestión a la formulación de la Política Pública de Habitabilidad en Calle"/>
    <n v="1"/>
    <m/>
    <m/>
    <m/>
    <m/>
    <s v="Informe de acompañamiento y gestión a la formulación de la Política Pública de Habitabilidad en Calle"/>
    <n v="1"/>
    <m/>
    <m/>
    <m/>
    <m/>
    <s v="Informe de acompañamiento y gestión a la formulación de la Política Pública de Habitabilidad en Calle"/>
    <n v="1"/>
    <m/>
    <m/>
    <m/>
    <m/>
    <s v="No programado"/>
    <n v="0"/>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x v="0"/>
    <n v="62"/>
    <x v="61"/>
    <n v="1"/>
    <s v="Constante"/>
    <s v="Porcentaje de seguimiento  a los productos del plan de acción de la política pública de Juventud"/>
    <s v="(No. De matrices de seguimiento consolidada / No. de seguimiento programado)*100"/>
    <n v="2"/>
    <d v="2026-01-01T00:00:00"/>
    <d v="2026-12-31T00:00:00"/>
    <x v="22"/>
    <s v="No programado"/>
    <n v="0"/>
    <m/>
    <m/>
    <m/>
    <m/>
    <s v="Matriz de seguimiento a la implementación de la política pública de Juventud"/>
    <n v="1"/>
    <m/>
    <m/>
    <m/>
    <m/>
    <s v="No programado"/>
    <n v="0"/>
    <m/>
    <m/>
    <m/>
    <m/>
    <s v="Matriz de seguimiento a la implementación de la política pública de Juventud"/>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Realizar el seguimiento a la implementación del Plan de Acción de la Política Pública Social para el Envejecimiento y la Vejez - PPSEV."/>
    <x v="0"/>
    <s v="No se asocia a Plan de ajuste y sostenibilidad MIPG"/>
    <s v="PP Para el envejecimiento y Vejez"/>
    <x v="0"/>
    <n v="63"/>
    <x v="62"/>
    <n v="1"/>
    <s v="Suma"/>
    <s v="Porcentaje de seguimiento  a los productos del plan de acción de la política pública para el Envejecimiento y la Vejez"/>
    <s v="(No. De matrices de seguimiento consolidada / No. de seguimiento programado)*100"/>
    <n v="1"/>
    <d v="2026-11-01T00:00:00"/>
    <d v="2026-12-31T00:00:00"/>
    <x v="22"/>
    <s v="No programado"/>
    <n v="0"/>
    <m/>
    <m/>
    <m/>
    <m/>
    <s v="No programado"/>
    <n v="0"/>
    <m/>
    <m/>
    <m/>
    <m/>
    <s v="No programado"/>
    <n v="0"/>
    <m/>
    <m/>
    <m/>
    <m/>
    <s v="Matriz de seguimiento a la implementación de la política pública para el Envejecimiento y Vejez"/>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Adelantar la evaluación y la reformulación de la Política Pública Social para el Envejecimiento y la Vejez -PPSEV, teniendo en cuenta el concepto de nueva longevidad."/>
    <x v="0"/>
    <s v="No se asocia a Plan de ajuste y sostenibilidad MIPG"/>
    <s v="PP Para el envejecimiento y Vejez"/>
    <x v="0"/>
    <n v="64"/>
    <x v="63"/>
    <n v="1"/>
    <s v="Constante"/>
    <s v="Porcentaje de seguimiento al avance de la formulación de la Política Pública para el Envejecimiento y la Vejez"/>
    <s v="(No. De seguimientos al avance de la formulación de la PPSEV/No. De seguimientos al avance de la formulación de la PPSEV programados) * 100"/>
    <n v="4"/>
    <d v="2026-01-01T00:00:00"/>
    <d v="2026-10-31T00:00:00"/>
    <x v="22"/>
    <s v="Informe de acompañamiento y gestión a la formulación de la Política Pública para el Envejecimiento y la Vejez "/>
    <n v="1"/>
    <m/>
    <m/>
    <m/>
    <m/>
    <s v="Informe de acompañamiento y gestión a la formulación de la Política Pública para el Envejecimiento y la Vejez "/>
    <n v="1"/>
    <m/>
    <m/>
    <m/>
    <m/>
    <s v="Informe de acompañamiento y gestión a la formulación de la Política Pública para el Envejecimiento y la Vejez "/>
    <n v="1"/>
    <m/>
    <m/>
    <m/>
    <m/>
    <s v="Informe de acompañamiento y gestión a la formulación de la Política Pública para el Envejecimiento y la Vejez "/>
    <n v="1"/>
    <m/>
    <m/>
    <m/>
    <m/>
  </r>
  <r>
    <s v="2103 - Implementar un (1) sistema de aseguramiento de la calidad para la_x000a_atención a la primera infancia de prestadores públicos y privados en el_x000a_marco de la atención integral"/>
    <m/>
    <s v="5. Contribuir a que las niñas y niños de la primera infancia en Bogotá reciban atención integral y de calidad, mediante la ampliación de la cobertura, la articulación de esfuerzos y la optimización de la gestión y gobernanza, con el fin de garantizar su bienestar y desarrollo integral."/>
    <s v="No se asocia a política MIPG"/>
    <s v="Prestación de servicios sociales"/>
    <s v="Inversión"/>
    <s v="7939 - Desarrollo de capacidades para las gestantes, niñas, niños, adolescentes y sus familias que promuevan su desarrollo integral en Bogotá D.C."/>
    <s v="Realizar el 100% de las acciones interinstitucionales distritales y locales para el cumplimiento de la Ruta Integral de Atenciones (RIA) y la Política Pública de Primera Infancia, infancia y Adolescencia (PPPIIA)."/>
    <s v="Implementar una estrategia de fortalecimiento técnico y operativo para mejorar la calidad en la atención para la primera infancia, infancia y adolescencia en los servcios."/>
    <x v="0"/>
    <s v="No se asocia a Plan de ajuste y sostenibilidad MIPG"/>
    <s v="PP Infancia y Adolescencia"/>
    <x v="0"/>
    <n v="65"/>
    <x v="64"/>
    <n v="1"/>
    <s v="Constante"/>
    <s v="Porcentaje de seguimiento  a los productos del plan de acción de la política pública para la primera Infancia, Infancia y Adolescencia"/>
    <s v="(No. De matrices de seguimiento consolidada / No. de seguimiento programado)*100"/>
    <n v="2"/>
    <d v="2026-01-01T00:00:00"/>
    <d v="2026-12-31T00:00:00"/>
    <x v="22"/>
    <s v="No programado"/>
    <n v="0"/>
    <m/>
    <m/>
    <m/>
    <m/>
    <s v="Matriz de seguimiento en la implementación de la política pública de Primera Infancia, Infancia y Adolescencia"/>
    <n v="1"/>
    <m/>
    <m/>
    <m/>
    <m/>
    <s v="No programado"/>
    <n v="0"/>
    <m/>
    <m/>
    <m/>
    <m/>
    <s v="Matriz de seguimiento en la implementación de la política pública de Primera Infancia, Infancia y Adolescencia"/>
    <n v="1"/>
    <m/>
    <m/>
    <m/>
    <m/>
  </r>
  <r>
    <s v="2039. Coordinar un Plan Distrital de prevención de violencias dirigido a las personas que estén en riesgo sean o hayan sido víctimas de violencia en el contexto familiar y violencia sexual."/>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Implementar 1 modelo de Atención Integral a las Familias - MAIF."/>
    <s v="Liderar y gestionar la reformulación, implementación y seguimiento de la Política Pública para las familias, así como la transversalización del enfoque diferencial de familias en otras políticas públicas en el Distrito​."/>
    <x v="0"/>
    <s v="No se asocia a Plan de ajuste y sostenibilidad MIPG"/>
    <s v="PP Para las Familias"/>
    <x v="0"/>
    <n v="66"/>
    <x v="65"/>
    <n v="1"/>
    <s v="Constante"/>
    <s v="Porcentaje de seguimiento en la  formulación de la nueva política pública para las Familias "/>
    <s v="(No. De matrices de seguimiento consolidada / No. de seguimiento programado)*100"/>
    <n v="2"/>
    <d v="2026-01-01T00:00:00"/>
    <d v="2026-12-31T00:00:00"/>
    <x v="23"/>
    <s v="No programado"/>
    <n v="0"/>
    <m/>
    <m/>
    <m/>
    <m/>
    <s v="Matriz de seguimiento en  la formulación de la nueva política pública para las Familias "/>
    <n v="1"/>
    <m/>
    <m/>
    <m/>
    <m/>
    <s v="No programado"/>
    <n v="0"/>
    <m/>
    <m/>
    <m/>
    <m/>
    <s v="Matriz de seguimiento en  la formulación de la nueva política pública para las Familias "/>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con discapacidad, sus familias y sus personas cuidadoras."/>
    <s v="Implementar y hacer seguimiento de la Política  Pública de Discapacidad para Bogotá, y la transversalización del enfoque diferencial de discapacidad en otras políticas públicas en el Distrito​."/>
    <x v="0"/>
    <s v="No se asocia a Plan de ajuste y sostenibilidad MIPG"/>
    <s v="PP para la Discapacidad"/>
    <x v="0"/>
    <n v="67"/>
    <x v="66"/>
    <n v="1"/>
    <s v="Constante"/>
    <s v="Porcentaje de seguimiento  a los productos del plan de acción de la política pública para la Discapacidad"/>
    <s v="(No. De matrices de seguimiento consolidada / No. de seguimiento programado)*100"/>
    <n v="2"/>
    <d v="2026-01-01T00:00:00"/>
    <d v="2026-12-31T00:00:00"/>
    <x v="23"/>
    <s v="No programado"/>
    <n v="0"/>
    <m/>
    <m/>
    <m/>
    <m/>
    <s v="Matriz de seguimiento en la implementación de la política pública de Discapacidad"/>
    <n v="1"/>
    <m/>
    <m/>
    <m/>
    <m/>
    <s v="No programado"/>
    <n v="0"/>
    <m/>
    <m/>
    <m/>
    <m/>
    <s v="Matriz de seguimiento en la implementación de la política pública de Discapacidad"/>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Vincular a 10.000 personas con discapacidad, sus familias y sus personas cuidadoras en los servicios sociales."/>
    <s v="Fomentar la inclusión social y productiva de las personas con discapacidad, sus familias y sus personas cuidadoras a través de la articulación transectorial que permita la generación de oportunidades y el goce efectivo de sus derechos."/>
    <x v="0"/>
    <s v="No se asocia a Plan de ajuste y sostenibilidad MIPG"/>
    <s v="PP para la Discapacidad"/>
    <x v="0"/>
    <n v="68"/>
    <x v="67"/>
    <n v="1"/>
    <s v="Constante"/>
    <s v="Porcentaje de elaboración del Informe de gestión del fortalecimiento técnico y servicios sociales de las Subdirecciones adscritas a la Dirección"/>
    <s v="(No. de informes de gestión elaborados / No. De informes programados) *100"/>
    <n v="2"/>
    <d v="2026-01-01T00:00:00"/>
    <d v="2026-12-31T00:00:00"/>
    <x v="23"/>
    <s v="No programado"/>
    <n v="0"/>
    <m/>
    <m/>
    <m/>
    <m/>
    <s v="Informe de gestión del fortalecimiento técnico y servicios sociales de las Subdirecciones adscritas a la Dirección"/>
    <n v="1"/>
    <m/>
    <m/>
    <m/>
    <m/>
    <s v="No programado"/>
    <n v="0"/>
    <m/>
    <m/>
    <m/>
    <m/>
    <s v="Informe de gestión del fortalecimiento técnico y servicios sociales de las Subdirecciones adscritas a la Dirección"/>
    <n v="1"/>
    <m/>
    <m/>
    <m/>
    <m/>
  </r>
  <r>
    <s v="2040. Crear 2 nuevas casas LGBTI"/>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Implementar 2 planes para la puesta en funcionamiento de las nuevas Casas LGBTI."/>
    <s v="Gestionar las acciones intrainstitucionales e intersectoriales requeridas para la puesta en funcionamiento de las nuevas Casas LGBTI."/>
    <x v="0"/>
    <s v="No se asocia a Plan de ajuste y sostenibilidad MIPG"/>
    <s v="PP para la garantía plena de los derechos de las personas LGBTI"/>
    <x v="0"/>
    <n v="69"/>
    <x v="68"/>
    <n v="1"/>
    <s v="Creciente"/>
    <s v="Informe técnico de estructuración del servicio social elaborados."/>
    <s v="(Número de informes técnicos elaborados / Número de informes técnicos programados) x 100"/>
    <n v="2"/>
    <d v="2026-01-01T00:00:00"/>
    <d v="2026-12-31T00:00:00"/>
    <x v="24"/>
    <s v="No programado"/>
    <n v="0"/>
    <m/>
    <m/>
    <m/>
    <m/>
    <s v="No programado"/>
    <n v="0"/>
    <m/>
    <m/>
    <m/>
    <m/>
    <s v="Informe técnico de estructuración del servicio social, que dé cuenta de las gestiones realizadas, documentos técnicos, lineamientos misionales, propuesta de modelo de atención, componentes de dotación y articulaciones institucionales adelantadas para la puesta en funcionamiento de la nueva unidad operativa."/>
    <n v="1"/>
    <m/>
    <m/>
    <m/>
    <m/>
    <s v="Informe técnico de estructuración del servicio social, que dé cuenta de las gestiones realizadas, documentos técnicos, lineamientos misionales, propuesta de modelo de atención, componentes de dotación y articulaciones institucionales adelantadas para la puesta en funcionamiento de la nueva unidad operativa."/>
    <n v="1"/>
    <m/>
    <m/>
    <m/>
    <m/>
  </r>
  <r>
    <s v="2028. Adaptar 10 servicios sociales y estrategias de integración social priorizadas para la atención diferencial y la inclusión de personas LGBTI, con enfoque etario y rural, en articulación con el Sistema Distrital de Cuidado."/>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de los sectores sociales LGBTI, sus familias y redes de apoyo."/>
    <s v="Implementar la Política Pública LGBTI, y la transversalización del enfoque diferencial por orientaciones sexuales e identidades de género diversas (OSIGD) en otras políticas públicas del Distrito​."/>
    <x v="0"/>
    <s v="No se asocia a Plan de ajuste y sostenibilidad MIPG"/>
    <s v="PP para la garantía plena de los derechos de las personas LGBTI"/>
    <x v="0"/>
    <n v="70"/>
    <x v="69"/>
    <n v="1"/>
    <s v="Constante"/>
    <s v="Porcentaje de avance en la implementación del plan de fortalecimiento de capacidades para la transformación cultural incluyente."/>
    <s v="(No. De informes trimestrales elaborados / No. de informes programados) *100"/>
    <n v="4"/>
    <d v="2026-01-01T00:00:00"/>
    <d v="2026-12-31T00:00:00"/>
    <x v="24"/>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r>
  <r>
    <s v="2039. Coordinar un Plan Distrital de prevención de violencias dirigido a las personas que estén en riesgo sean o hayan sido víctimas de violencia en el contexto familiar y violencia sexual."/>
    <m/>
    <s v="3. Fortalecer familias, proteger la niñez y construir entornos libres de violencia en el contexto familiar, mediante un modelo integral e innovador que promueva la prevención, y garantice servicios eficientes y adaptados a cada realidad."/>
    <s v="No se asocia a política MIPG"/>
    <s v="Prestación de servicios sociales"/>
    <s v="Inversión"/>
    <s v="8047-Generación de respuestas integradoras para la Inclusión social y productiva, y la prevención de todas las formas de violencia y discriminación en Bogotá D.C."/>
    <s v="Gestionar el 100% de las acciones para el cumplimiento del plan distrital de prevención de violencias en el contexto familiar y abuso sexual a NNA."/>
    <s v="Implementar y realizar seguimiento al Plan distrital de prevención de violencias en el contexto familiar y abuso sexual a niños, niñas y adolescentes, en articulación con los diferentes sectores públicos y privados del distrito."/>
    <x v="0"/>
    <s v="No se asocia a Plan de ajuste y sostenibilidad MIPG"/>
    <s v="PP Para las Familias"/>
    <x v="0"/>
    <n v="71"/>
    <x v="70"/>
    <n v="1"/>
    <s v="Suma"/>
    <s v="No de informes trimestrales de seguimiento al Plan de Acción del Consejo Distrital de Atención a víctimas de violencia intrafamiliar, violencias y explotación sexual de niños niñas y adolescentes"/>
    <s v="Sumatoria del número de informes trimestrales de seguimiento al Plan de Acción del Consejo Distrital de Atención a víctimas de violencia intrafamiliar, violencias y explotación sexual de niños niñas y adolescentes"/>
    <n v="4"/>
    <d v="2026-01-01T00:00:00"/>
    <d v="2026-12-31T00:00:00"/>
    <x v="25"/>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r>
  <r>
    <s v="2039. Coordinar un Plan Distrital de prevención de violencias dirigido a las personas que estén en riesgo sean o hayan sido víctimas de violencia en el contexto familiar y violencia sexual."/>
    <m/>
    <s v="3. Fortalecer familias, proteger la niñez y construir entornos libres de violencia en el contexto familiar, mediante un modelo integral e innovador que promueva la prevención, y garantice servicios eficientes y adaptados a cada realidad."/>
    <s v="No se asocia a política MIPG"/>
    <s v="Prestación de servicios sociales"/>
    <s v="Inversión"/>
    <s v="8047-Generación de respuestas integradoras para la Inclusión social y productiva, y la prevención de todas las formas de violencia y discriminación en Bogotá D.C."/>
    <s v="Gestionar el 100% de las acciones para el cumplimiento del plan distrital de prevención de violencias en el contexto familiar y abuso sexual a NNA."/>
    <s v="Implementar y realizar seguimiento al Plan distrital de prevención de violencias en el contexto familiar y abuso sexual a niños, niñas y adolescentes, en articulación con los diferentes sectores públicos y privados del distrito."/>
    <x v="0"/>
    <s v="No se asocia a Plan de ajuste y sostenibilidad MIPG"/>
    <s v="PP Para las Familias"/>
    <x v="0"/>
    <n v="72"/>
    <x v="71"/>
    <n v="1"/>
    <s v="Constante"/>
    <s v="Porcentaje de jornadas orientación y/o sensibilización a personas para la prevención de las violencias en el contexto familiar y sexual en Bogotá "/>
    <s v="(No. De jornadas orientación y/o sensibilización a personas para la prevención de las violencias en el contexto familiar y sexual en Bogotá realizadas / programadas)*100"/>
    <n v="2"/>
    <d v="2026-01-01T00:00:00"/>
    <d v="2026-12-31T00:00:00"/>
    <x v="25"/>
    <s v="No programado"/>
    <n v="0"/>
    <m/>
    <m/>
    <m/>
    <m/>
    <s v="Jornadas orientación y/o sensibilización a personas para la prevención de las violencias en el contexto familiar y sexual en Bogotá realizadas en el trimestre"/>
    <n v="1"/>
    <m/>
    <m/>
    <m/>
    <m/>
    <s v="No programado"/>
    <n v="0"/>
    <m/>
    <m/>
    <m/>
    <m/>
    <s v="Jornadas orientación y/o sensibilización a personas para la prevención de las violencias en el contexto familiar y sexual en Bogotá realizadas en el trimestre"/>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con discapacidad, sus familias y sus personas cuidadoras."/>
    <s v="Actualizar, implementar y hacer seguimiento al modelo de inclusión para personas con discapacidad, sus familias y sus personas cuidadoras, considerando los distintos enfoques desde una perspectiva interseccional, que ofrezca respuestas integradoras promoviendo su participación en igualdad de condiciones. "/>
    <x v="0"/>
    <s v="No se asocia a Plan de ajuste y sostenibilidad MIPG"/>
    <s v="PP para la Discapacidad"/>
    <x v="0"/>
    <n v="73"/>
    <x v="72"/>
    <n v="1"/>
    <s v="Constante"/>
    <s v="Porcentaje de avance en la campaña distrital de transformación de imaginarios sociales de discapacidad"/>
    <s v="(No. Informes elaborados / No. De actividades programadas)*100"/>
    <n v="2"/>
    <d v="2026-01-01T00:00:00"/>
    <d v="2026-12-31T00:00:00"/>
    <x v="26"/>
    <s v="No programado"/>
    <n v="0"/>
    <m/>
    <m/>
    <m/>
    <m/>
    <s v="Informe semestral de seguimiento a la implementación de la campaña de transformación de imaginarios sociales de discapacidad"/>
    <n v="1"/>
    <m/>
    <m/>
    <m/>
    <m/>
    <s v="No programado"/>
    <n v="0"/>
    <m/>
    <m/>
    <m/>
    <m/>
    <s v="Informe semestral de seguimiento a la implementación de la campaña de transformación de imaginarios sociales de discapacidad"/>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Vincular a 10.000 personas con discapacidad, sus familias y sus personas cuidadoras en los servicios sociales."/>
    <s v="Fomentar la inclusión social y productiva de las personas con discapacidad, sus familias y sus personas cuidadoras a través de la articulación transectorial que permita la generación de oportunidades y el goce efectivo de sus derechos."/>
    <x v="0"/>
    <s v="No se asocia a Plan de ajuste y sostenibilidad MIPG"/>
    <s v="PP para la Discapacidad"/>
    <x v="0"/>
    <n v="74"/>
    <x v="73"/>
    <n v="1"/>
    <s v="Constante"/>
    <s v="Porcentaje de avance en el seguimiento a los procesos de inclusión social y productiva de los servicios sociales, estrategias y acciones transversales de la Subdirección para la Discapacidad"/>
    <s v="(No. De matrices elaboradas / No. De matrices programadas)*100"/>
    <n v="2"/>
    <d v="2026-01-01T00:00:00"/>
    <d v="2026-12-31T00:00:00"/>
    <x v="26"/>
    <s v="No programado"/>
    <n v="0"/>
    <m/>
    <m/>
    <m/>
    <m/>
    <s v="Matriz de seguimiento semestral a los procesos de inclusión social y productiva de los servicios sociales, estrategias y acciones transversales de la Subdirección para la Discapacidad"/>
    <n v="1"/>
    <m/>
    <m/>
    <m/>
    <m/>
    <s v="No programado"/>
    <n v="0"/>
    <m/>
    <m/>
    <m/>
    <m/>
    <s v="Matriz de seguimiento semestral a los procesos de inclusión social y productiva de los servicios sociales, estrategias y acciones transversales de la Subdirección para la Discapacidad"/>
    <n v="1"/>
    <m/>
    <m/>
    <m/>
    <m/>
  </r>
  <r>
    <s v="1987 - Atender 1300000 Persona(s) pobres extremas, pobres, vulnerables y víctimas del conflicto interno armado en esas condiciones, mediante transferencias monetarias (condicionadas y no condicionadas) donde se garantice que la población beneficiaria en su mayoría sean mujeres"/>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Seguimiento y evaluación del desempeño institucional"/>
    <s v="Gestión de trasnferencias"/>
    <s v="Inversión y Funcionamiento"/>
    <s v="7938 - Implementación de Transferencias monetarias para hogares en condición de pobreza o vulnerabilidad en Bogotá D.C."/>
    <s v="Realizar el 100% de los estudios requeridos para hacer el seguimiento a los resultados o impactos de la estrategia IMG."/>
    <s v="Desarrollar estudios sobre temáticas priorizadas por la estrategia IMG."/>
    <x v="0"/>
    <s v="No se asocia a Plan de ajuste y sostenibilidad MIPG"/>
    <s v="No se asocia a Políticas Públicas"/>
    <x v="0"/>
    <n v="75"/>
    <x v="74"/>
    <n v="1"/>
    <s v="Suma"/>
    <s v="Porcentaje de avance en el diseño e implementación del Marco de Seguimiento y Monitoreo Interno a las actividades y/o productos misionales de la Estrategia IMG"/>
    <s v="No. de documentos de avance en el desarrollo y establecimiento del marco de seguimiento y monitoreo interno realizados en el periodo / No. de documentos programados en el periodo *100"/>
    <n v="4"/>
    <d v="2026-01-01T00:00:00"/>
    <d v="2026-12-31T00:00:00"/>
    <x v="27"/>
    <s v="Documento de avance N. 1 con información de la contextualización y justificación del Marco de Seguimiento y Monitoreo Interno de la Estrategia IMG."/>
    <n v="1"/>
    <m/>
    <m/>
    <m/>
    <m/>
    <s v="Documento de avance N. 2 que contenga indicadores de línea base y metas 2026 en el Marco de Seguimiento y Monitoreo Interno de la Estrategia IMG."/>
    <n v="1"/>
    <m/>
    <m/>
    <m/>
    <m/>
    <s v="Documento de avance N. 3 que contenga la herramienta de seguimiento a los indicadores de actividad y/o productos misionales, con el protocolo de aplicación"/>
    <n v="1"/>
    <m/>
    <m/>
    <m/>
    <m/>
    <s v="Documento final consolidado del desarrollo y establecimiento Marco de Seguimiento y Monitoreo Interno a las Actividades y/o productos misionales de la Estrategia IMG"/>
    <n v="1"/>
    <m/>
    <m/>
    <m/>
    <m/>
  </r>
  <r>
    <s v="1987 - Atender 1300000 Persona(s) pobres extremas, pobres, vulnerables y víctimas del conflicto interno armado en esas condiciones, mediante transferencias monetarias (condicionadas y no condicionadas) donde se garantice que la población beneficiaria en su mayoría sean mujeres"/>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Servicio al ciudadano"/>
    <s v="Gestión de trasnferencias"/>
    <s v="Inversión y Funcionamiento"/>
    <s v="7938 - Implementación de Transferencias monetarias para hogares en condición de pobreza o vulnerabilidad en Bogotá D.C."/>
    <s v="Disponer de 5 canales que garanticen el acceso a la información relacionada con la estrategia IMG para los diferentes interesados."/>
    <s v="Desarrollar una estrategia enfocada en mejorar el relacionamiento con la ciudadanía  y los beneficiarios de IMG."/>
    <x v="0"/>
    <s v="No se asocia a Plan de ajuste y sostenibilidad MIPG"/>
    <s v="No se asocia a Políticas Públicas"/>
    <x v="0"/>
    <n v="76"/>
    <x v="75"/>
    <n v="1"/>
    <s v="Suma"/>
    <s v="Porcentaje de avance en la implementación de  acciones que permitan la bancarización de la población beneficiaria de la Estrategia de Ingreso Mínimo Garantizado (IMG)"/>
    <s v="No. de Informes de avance en la implementación de   acciones que permitan la bancarización de la población beneficiaria de la Estrategia de Ingreso Mínimo Garantizado (IMG) *100"/>
    <n v="2"/>
    <d v="2026-01-01T00:00:00"/>
    <d v="2026-12-31T00:00:00"/>
    <x v="28"/>
    <s v="No programado"/>
    <n v="0"/>
    <m/>
    <m/>
    <m/>
    <m/>
    <s v="Informe No. 1 trimestral de seguimiento al avance de la implementación  de   acciones que permitan la bancarización de la población beneficiaria de la Estrategia de Ingreso Mínimo Garantizado (IMG)"/>
    <n v="1"/>
    <m/>
    <m/>
    <m/>
    <m/>
    <s v="No programado"/>
    <n v="0"/>
    <m/>
    <m/>
    <m/>
    <m/>
    <s v="Informe  No 2. Resultados generales  de la implementación  de   acciones que permitan la bancarización de la población beneficiaria de la Estrategia de Ingreso Mínimo Garantizado (IMG)"/>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3-Atender 87.900 personas colombianas o migrantes internacionales que residan o transiten por Bogotá, que requieran respuesta inmediata y transitoria ante una emergencia de carácter social, natural y/o antrópica."/>
    <s v="01Realizar la implementación, seguimiento, monitoreo y sistematización de una (1) estrategia para identificar y atender a colombia"/>
    <x v="0"/>
    <s v="No se asocia a Plan de ajuste y sostenibilidad MIPG"/>
    <s v="No se asocia a Políticas Públicas"/>
    <x v="0"/>
    <n v="77"/>
    <x v="76"/>
    <n v="1"/>
    <s v="Creciente"/>
    <s v="Porcentaje de avance en el documento de caracterización de la población identificada en emergencia social, natural y/o antrópica"/>
    <s v="(Porcentaje de avance en el documento ejecutado/Porcentaje de avance en el documento programado para la vigencia)*100"/>
    <n v="1"/>
    <d v="2026-06-01T00:00:00"/>
    <d v="2026-12-31T00:00:00"/>
    <x v="29"/>
    <s v="No programado"/>
    <n v="0"/>
    <m/>
    <m/>
    <m/>
    <m/>
    <s v="Avance en documento de caracterización de la población identificada en emergencia social, natural y/o antrópica"/>
    <n v="0.5"/>
    <m/>
    <m/>
    <m/>
    <m/>
    <s v="No programado"/>
    <n v="0"/>
    <m/>
    <m/>
    <m/>
    <m/>
    <s v="Documento de caracterización de la población identificada en emergencia social, natural y/o antrópica"/>
    <n v="1"/>
    <m/>
    <m/>
    <m/>
    <m/>
  </r>
  <r>
    <s v="2001. Implementar una (1) estrategia territorial intersectorial de focalización (identificación y caracterización) para ofertar los servicios sociales a la población que vive en residencias tipo &quot;pagadiarios&quot; en situación de pobreza y pobreza extrema, según el instrumento definido, con enfoque diferencial, poblacional y de género"/>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4-Atender 7000 personas en exclusión social, pobreza, vulnerabilidad y/o fragilidad social que habitan en residencias tipo pagadiarios, a través de la implementación de la estrategia territorial definida."/>
    <s v="01Realizar la implementación, seguimiento, monitoreo y sistematización de una (1) estrategia de abordaje territorial para identifi"/>
    <x v="0"/>
    <s v="No se asocia a Plan de ajuste y sostenibilidad MIPG"/>
    <s v="No se asocia a Políticas Públicas"/>
    <x v="0"/>
    <n v="78"/>
    <x v="77"/>
    <n v="1"/>
    <s v="Creciente"/>
    <s v="Porcentaje de avance en el documento de identificación y caracterización de inmuebles tipo pagadiario y personas que habitan en residencias tipo pagadiario"/>
    <s v="(Porcentaje de avance en el documento ejecutado/Porcentaje de avance en el documento programado para la vigencia)*100"/>
    <n v="1"/>
    <d v="2026-06-01T00:00:00"/>
    <d v="2026-12-31T00:00:00"/>
    <x v="29"/>
    <s v="No programado"/>
    <n v="0"/>
    <m/>
    <m/>
    <m/>
    <m/>
    <s v="Avance en documento de identificación y caracterización de inmuebles tipo pagadiario y personas que habitan en residencias tipo pagadiario"/>
    <n v="0.5"/>
    <m/>
    <m/>
    <m/>
    <m/>
    <s v="No programado"/>
    <n v="0"/>
    <m/>
    <m/>
    <m/>
    <m/>
    <s v="Documento de identificación y caracterización de inmuebles tipo pagadiario y personas que habitan en residencias tipo pagadiario"/>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79"/>
    <x v="78"/>
    <n v="1"/>
    <s v="Suma"/>
    <s v="Número de informes de resultados consolidados de la implementación del Modelo de gestión del abordaje territorial elaborados "/>
    <s v="Número de informes elaborados"/>
    <n v="4"/>
    <d v="2026-01-01T00:00:00"/>
    <d v="2026-12-31T00:00:00"/>
    <x v="30"/>
    <s v="Informe con los resultados presentados durante el primer trimestre de la vigencia  "/>
    <n v="1"/>
    <m/>
    <m/>
    <m/>
    <m/>
    <s v="Informe con los resultados presentados durante el segundo  trimestre de la vigencia  "/>
    <n v="1"/>
    <m/>
    <m/>
    <m/>
    <m/>
    <s v="Informe con los resultados presentados durante el tercer trimestre de la vigencia  "/>
    <n v="1"/>
    <m/>
    <m/>
    <m/>
    <m/>
    <s v="Informe con los resultados presentados durante el cuarto trimestre de la vigencia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0"/>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1"/>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1"/>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2"/>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2"/>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3"/>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3"/>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4"/>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4"/>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5"/>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5"/>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6"/>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6"/>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7"/>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7"/>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8"/>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8"/>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9"/>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89"/>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0"/>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0"/>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1"/>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1"/>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2"/>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2"/>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3"/>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3"/>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4"/>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4"/>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5"/>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x v="0"/>
    <n v="95"/>
    <x v="79"/>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6"/>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2-Atender 200.000 personas para el desarrollo y fortalecimiento de capacidades, que aporten a la inclusión social y/o productiva en los territorios urbanos y rurales."/>
    <s v="02Referenciar a beneficiarios de los servicios sociales de la SDIS, a la oferta público privada para su vinculación a procesos que"/>
    <x v="0"/>
    <s v="No se asocia a Plan de ajuste y sostenibilidad MIPG"/>
    <s v="No se asocia a Políticas Públicas"/>
    <x v="0"/>
    <n v="96"/>
    <x v="80"/>
    <n v="1"/>
    <s v="Constante"/>
    <s v="Porcentaje de actualización del tablero de seguimiento a la gestión de oferta público-privada"/>
    <s v="(No. De actualizaciones del Tablero de seguimiento a la gestión de oferta público-privada realizadas/ No. De actualizaciones programadas) *100"/>
    <n v="4"/>
    <d v="2026-01-01T00:00:00"/>
    <d v="2026-12-31T00:00:00"/>
    <x v="47"/>
    <s v="Tablero de seguimiento a la gestión de oferta público-privada_x000a_I trimestre"/>
    <n v="1"/>
    <m/>
    <m/>
    <m/>
    <m/>
    <s v="Tablero de seguimiento a la gestión de oferta público-privada_x000a_II trimestre"/>
    <n v="1"/>
    <m/>
    <m/>
    <m/>
    <m/>
    <s v="Tablero de seguimiento a la gestión de oferta público-privada_x000a_III trimestre"/>
    <n v="1"/>
    <m/>
    <m/>
    <m/>
    <m/>
    <s v="Tablero de seguimiento a la gestión de oferta público-privada_x000a_IV trimestre"/>
    <n v="1"/>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Planeación estratégica"/>
    <s v="Inversión"/>
    <s v="7946 - Fortalecimiento de la Gestión Pública Institucional en Bogotá D.C."/>
    <s v="Implementar el 100 por ciento de las acciones para fortalecer la transparencia y atención a la ciudadanía."/>
    <s v="Implementar las acciones del Servicio Integral de Atención a la Ciudadania."/>
    <x v="0"/>
    <s v="No se asocia a Plan de ajuste y sostenibilidad MIPG"/>
    <s v="No se asocia a Políticas Públicas"/>
    <s v="Complementaria"/>
    <n v="1"/>
    <s v="Realizar las sesiones de Comité Institucional de Gestión y Desempeño "/>
    <n v="1"/>
    <s v="Constante"/>
    <s v="Porcentaje de sesiones de Comité Institucional de Gestión y Desempeño realizadas"/>
    <s v="(No. De actas de Comité Institucional de Gestión y Desempeño elaboradas / sesiones realizadas) *100"/>
    <n v="1"/>
    <d v="2026-01-01T00:00:00"/>
    <d v="2026-12-31T00:00:00"/>
    <x v="0"/>
    <s v="Actas de Comité Institucional de Gestión y Desempeño I trimestre"/>
    <n v="1"/>
    <m/>
    <m/>
    <m/>
    <m/>
    <s v="Actas de Comité Institucional de Gestión y Desempeño II trimestre"/>
    <n v="1"/>
    <m/>
    <m/>
    <m/>
    <m/>
    <s v="Actas de Comité Institucional de Gestión y Desempeño III trimestre"/>
    <n v="1"/>
    <m/>
    <m/>
    <m/>
    <m/>
    <s v="Actas de Comité Institucional de Gestión y Desempeño IV trimestre"/>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imiento y evaluación del desempeño institucional"/>
    <s v="Comunicación estratégica"/>
    <s v="Inversión"/>
    <s v="7955 - Generación de la información, gestión del conocimiento y la innovación para la transformación social en Bogotá"/>
    <s v="Implementar el 100% de la política de comunicación institucional en la Secretaría Distrital de Integración Social."/>
    <s v="Divulgar la información institucional de acuerdo al plan de comunicaciones."/>
    <x v="0"/>
    <s v="Plan de ajuste y sostenibilidad MIPG"/>
    <s v="No se asocia a Políticas Públicas"/>
    <s v="Complementaria"/>
    <n v="2"/>
    <s v="Supervisar la gestión precontractual, contractual y post contractual del contrato de operación logística supervisado por la Oficina Asesora de Comunicaciones."/>
    <n v="1"/>
    <s v="Constante"/>
    <s v="Porcentaje de seguimiento a la gestión precontractual, contractual y post del contrato de operación logística supervisado por la Oficina Asesora de Comunicaciones."/>
    <s v="(No. de informes de seguimiento  a la gestión precontractual, contractual y post del contrato de operación logística, realizados / No. De informes programados)*100"/>
    <n v="4"/>
    <d v="2026-01-01T00:00:00"/>
    <d v="2026-12-31T00:00:00"/>
    <x v="1"/>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s v="Informe de gestión de las actividades de ejecución del contrato de operación logística de acuerdo con la etapa contractual que se esté surtien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3"/>
    <s v="Formular la Política de prevención del Daño Antijurídico de la SDIS"/>
    <n v="1"/>
    <s v="Suma"/>
    <s v="Política de Prevención de la Política del Daño Antijurídico de la SDIS"/>
    <s v="Un documento aprobado y publicado de la Política de Prevención del Daño Antijurídico de la SDIS"/>
    <n v="1"/>
    <d v="2026-01-04T00:00:00"/>
    <d v="2026-03-31T00:00:00"/>
    <x v="2"/>
    <s v="Un documento aprobado y publicado de la Política de Prevención del Daño Antijurídico de la SDIS"/>
    <n v="1"/>
    <m/>
    <m/>
    <m/>
    <m/>
    <s v="No programado"/>
    <n v="0"/>
    <m/>
    <m/>
    <m/>
    <m/>
    <s v="No programado"/>
    <n v="0"/>
    <m/>
    <m/>
    <m/>
    <m/>
    <s v="No programado"/>
    <n v="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4"/>
    <s v="Realizar la representación judicial y extrajudicial de la Entidad"/>
    <n v="1"/>
    <s v="Constante"/>
    <s v="Porcentaje de informes de gestión de defensa jurídica elaborados"/>
    <s v="(Informes de gestión presentados / Número de informes de gestión programados)*100"/>
    <n v="4"/>
    <d v="2026-01-04T00:00:00"/>
    <d v="2026-12-31T00:00:00"/>
    <x v="2"/>
    <s v="Informe de gestión de defensa jurídica"/>
    <n v="1"/>
    <m/>
    <m/>
    <m/>
    <m/>
    <s v="Informe de gestión de defensa jurídica"/>
    <n v="1"/>
    <m/>
    <m/>
    <m/>
    <m/>
    <s v="Informe de gestión de defensa jurídica"/>
    <n v="1"/>
    <m/>
    <m/>
    <m/>
    <m/>
    <s v="Informe de gestión de defensa jurídic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5"/>
    <s v="Fortalecer las capacidades técnicas de los apoderados judiciales"/>
    <n v="1"/>
    <s v="Suma"/>
    <s v="Porcentaje de informes de los cursos de apoderados judiciales elaborados"/>
    <s v="(No. de informes de cursos de apoderados judiciales elaborados/No. de informes de cursos de apoderados judiciales programados)*100"/>
    <n v="2"/>
    <d v="2026-01-04T00:00:00"/>
    <d v="2026-12-31T00:00:00"/>
    <x v="2"/>
    <s v="No programado"/>
    <n v="0"/>
    <m/>
    <m/>
    <m/>
    <m/>
    <s v="Informe de cursos  realizadas por los apoderados judiciales"/>
    <n v="1"/>
    <m/>
    <m/>
    <m/>
    <m/>
    <s v="No programado"/>
    <n v="0"/>
    <m/>
    <m/>
    <m/>
    <m/>
    <s v="Informe de cursos  realizadas por los apoderados judiciales"/>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Defensa jurídic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6"/>
    <s v="Monitorear la litigiosidad de la Entidad en el marco del Comité de Conciliación."/>
    <n v="1"/>
    <s v="Suma"/>
    <s v="Porcentaje de Informes de ligitiosidad elaborados"/>
    <s v="(Número de informes presentados al Comité / Número de informes programados para presentar)*100"/>
    <n v="2"/>
    <d v="2026-01-04T00:00:00"/>
    <d v="2026-12-31T00:00:00"/>
    <x v="2"/>
    <s v="No programado"/>
    <n v="0"/>
    <m/>
    <m/>
    <m/>
    <m/>
    <s v="Informe de defensa jurídica"/>
    <n v="1"/>
    <m/>
    <m/>
    <m/>
    <m/>
    <s v="No programado"/>
    <n v="0"/>
    <m/>
    <m/>
    <m/>
    <m/>
    <s v="Informe de defensa jurídic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Mejora normativ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7"/>
    <s v="Diligenciar el formato de agenda regulatoria"/>
    <n v="1"/>
    <s v="Suma"/>
    <s v="Porcentaje del formato de agenda regulatoria diligenciado"/>
    <s v="(Número de formatos de agenda regulatoria diligenciados/No. Formatos programados) *100"/>
    <n v="2"/>
    <d v="2026-01-04T00:00:00"/>
    <d v="2026-12-31T00:00:00"/>
    <x v="2"/>
    <s v="No programado"/>
    <n v="0"/>
    <m/>
    <m/>
    <m/>
    <m/>
    <s v="Formato agenda regulatoria diligenciado"/>
    <n v="1"/>
    <m/>
    <m/>
    <m/>
    <m/>
    <s v="No programado"/>
    <n v="0"/>
    <m/>
    <m/>
    <m/>
    <m/>
    <s v="Formato agenda regulatoria diligencia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Mejora normativa"/>
    <s v="Gestión jurídica"/>
    <s v="Inversión"/>
    <s v="7946 - Fortalecimiento de la Gestión Pública Institucional en Bogotá D.C."/>
    <s v="Implementar el 100 por ciento de las acciones para fortalecer la transparencia y atención a la ciudadanía."/>
    <s v="Diseñar e implementar una herramienta de seguimiento a las acciones, como respuesta  a la implementación de la Ley 1712 de Transparencia, Acceso a la Información Pública y la Política Pública Distrital de Transparencia, Integridad y No Tolerancia con la Corrupción."/>
    <x v="1"/>
    <s v="Plan de ajuste y sostenibilidad MIPG"/>
    <s v="No se asocia a Políticas Públicas"/>
    <s v="MIPG"/>
    <n v="8"/>
    <s v="Implementar el plan de acción del Modelo de Gestión Jurídica Pública en lo relacionado con la política de mejora normativa"/>
    <n v="1"/>
    <s v="Suma"/>
    <s v="Porcentaje de implementación del plan de acción y recomendaciones del Modelo de Gestión Jurídica Pública"/>
    <s v="(No. De actividades del Plan de acción cumplidas / No. De actividades programadas)*100"/>
    <n v="2"/>
    <d v="2026-01-04T00:00:00"/>
    <d v="2026-12-31T00:00:00"/>
    <x v="2"/>
    <s v="No programado"/>
    <n v="0"/>
    <m/>
    <m/>
    <m/>
    <m/>
    <s v="Matriz  de seguimiento al Plan de Acción"/>
    <n v="1"/>
    <m/>
    <m/>
    <m/>
    <m/>
    <s v="No programado"/>
    <n v="0"/>
    <m/>
    <m/>
    <m/>
    <m/>
    <s v="Matriz  de seguimiento al Plan de Acción"/>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ntrol interno"/>
    <s v="Auditoría y control"/>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0"/>
    <m/>
    <s v="No se asocia a Políticas Públicas"/>
    <s v="Complementaria"/>
    <n v="9"/>
    <s v="Ejecutar el plan anual de auditoría aprobado"/>
    <n v="1"/>
    <s v="Constante"/>
    <s v="Porcentaje de cumplimiento del plan anual de auditoría"/>
    <s v="(N° de actividades ejecutadas durante el trimestre / N° de actividades programadas durante el trimestre) *100"/>
    <n v="1"/>
    <d v="2026-01-02T00:00:00"/>
    <d v="2026-12-31T00:00:00"/>
    <x v="3"/>
    <s v="Formato plan anual de auditoria (FOR-AC-003) con el seguimiento del I trimestre "/>
    <n v="1"/>
    <m/>
    <m/>
    <m/>
    <m/>
    <s v="Formato plan anual de auditoria (FOR-AC-003) con el seguimiento del II trimestre "/>
    <n v="1"/>
    <m/>
    <m/>
    <m/>
    <m/>
    <s v="Formato plan anual de auditoria (FOR-AC-003) con el seguimiento del III trimestre "/>
    <n v="1"/>
    <m/>
    <m/>
    <m/>
    <m/>
    <s v="Matriz  de seguimiento al Plan de Acción"/>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No se asocia a procesos "/>
    <s v="Inversión"/>
    <s v="7946 - Fortalecimiento de la Gestión Pública Institucional en Bogotá D.C."/>
    <s v="Adelantar el 100% del plan de actividades de modernizacion institucional para la definicion de los nuevos esquemas de operación."/>
    <s v="Documentar y acompañar la estructuración de los diseños de modernización institucional para la eficiencia administrativa en la operación de los servicios de la Secretaría de Integración Social."/>
    <x v="0"/>
    <s v="No se asocia a Plan de ajuste y sostenibilidad MIPG"/>
    <s v="No se asocia a Políticas Públicas"/>
    <s v="Complementaria"/>
    <n v="10"/>
    <s v="Gestionar y coordinar las actuaciones disciplinarias conforme a la normatividad vigente, a través de la Oficina de Control Disciplinario Interno."/>
    <n v="1"/>
    <s v="Suma"/>
    <s v="Porcentaje de cumplimiento en la gestión de actuaciones disciplinarias"/>
    <s v="(No. de actuaciones disciplinarias gestionadas / No. de actuaciones disciplinarias recibidas)*100"/>
    <n v="4"/>
    <d v="2026-01-04T00:00:00"/>
    <d v="2026-12-31T00:00:00"/>
    <x v="4"/>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s v="Informe de gestión elaborado a partir de la base de datos general de la OCDI, en el cual se detalla el estado, la instrucción y el número de procesos vigentes en la dependenci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No se asocia a procesos "/>
    <s v="Inversión"/>
    <s v="7946 - Fortalecimiento de la Gestión Pública Institucional en Bogotá D.C."/>
    <s v="Adelantar el 100% del plan de actividades de modernizacion institucional para la definicion de los nuevos esquemas de operación."/>
    <s v="Documentar y acompañar la estructuración de los diseños de modernización institucional para la eficiencia administrativa en la operación de los servicios de la Secretaría de Integración Social."/>
    <x v="0"/>
    <s v="No se asocia a Plan de ajuste y sostenibilidad MIPG"/>
    <s v="No se asocia a Políticas Públicas"/>
    <s v="Complementaria"/>
    <n v="11"/>
    <s v="Divulgar el régimen disciplinario entre los servidores públicos y colaboradores de la entidad, con el propósito de promover el cumplimiento de las normas y prevenir la comisión de faltas disciplinarias."/>
    <n v="1"/>
    <s v="Suma"/>
    <s v="Porcentaje de jornadas de sensibilización de sobre el Regimen Disciplinario, dirigidas a los servidores publicos y colaboradores de la entidad"/>
    <s v="(No. de jornadas de sensibilización para prevención de faltas disciplinarias realizadas  / No. de jornadas programadas) *100"/>
    <n v="12"/>
    <d v="2026-01-04T00:00:00"/>
    <d v="2026-12-31T00:00:00"/>
    <x v="4"/>
    <s v="Registros de las jornadas de sensibilización efectuadas, con listas de asistencia y evidencia fotográfica."/>
    <n v="3"/>
    <m/>
    <m/>
    <m/>
    <m/>
    <s v="Registros de las jornadas de sensibilización efectuadas, con listas de asistencia y evidencia fotográfica."/>
    <n v="3"/>
    <m/>
    <m/>
    <m/>
    <m/>
    <s v="Registros de las jornadas de sensibilización efectuadas, con listas de asistencia y evidencia fotográfica."/>
    <n v="3"/>
    <m/>
    <m/>
    <m/>
    <m/>
    <s v="Registros de las jornadas de sensibilización efectuadas, con listas de asistencia y evidencia fotográfica."/>
    <n v="3"/>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Atención a la ciudadanía"/>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x v="0"/>
    <s v="No se asocia a Plan de ajuste y sostenibilidad MIPG"/>
    <s v="No se asocia a Políticas Públicas"/>
    <s v="MIPG"/>
    <n v="12"/>
    <s v="Consolidar en un repositorio el total de requerimientos y respuestas gestionadas por la SGI allegadas por los organismos de control político de carácter  distrital y nacional"/>
    <n v="1"/>
    <s v="Constante"/>
    <s v="Porcentaje de avance en la actualización de la base de control político por trimestre vencido"/>
    <s v="(No. de actualizaciones a la base de requeriemientos realizadas / No. de actualizaciones programadas) *100"/>
    <n v="4"/>
    <d v="2026-01-01T00:00:00"/>
    <d v="2026-12-31T00:00:00"/>
    <x v="5"/>
    <s v="Base de requerimientos atendidos (corte a 4 trimestre de 2025)"/>
    <n v="1"/>
    <m/>
    <m/>
    <m/>
    <m/>
    <s v="Base de requerimientos atendidos (corte a 1 trimestre de 2026)"/>
    <n v="1"/>
    <m/>
    <m/>
    <m/>
    <m/>
    <s v="Base de requerimientos atendidos (corte a 2 trimestre de 2026)"/>
    <n v="1"/>
    <m/>
    <m/>
    <m/>
    <m/>
    <s v="Base de requerimientos atendidos (corte a 3 trimestre d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rvicio al ciudadano"/>
    <s v="Atención a la ciudadanía"/>
    <s v="Inversión"/>
    <s v="7946 - Fortalecimiento de la Gestión Pública Institucional en Bogotá D.C."/>
    <s v="Implementar el  100% de las acciones para fortalecer la transparencia y atención a la ciudadanía."/>
    <s v="Implementar las acciones del Servicio Integral de Atención a la Ciudadania."/>
    <x v="0"/>
    <s v="Plan de ajuste y sostenibilidad MIPG"/>
    <s v="No se asocia a Políticas Públicas"/>
    <s v="MIPG"/>
    <n v="13"/>
    <s v="Elaborar informes de avance en la implementación del Modelo de relacionamiento con la ciudadanía en la SDIS"/>
    <n v="1"/>
    <s v="Suma"/>
    <s v="Informes de avance de implementación del Modelo de relacionamiento con la ciudadanía"/>
    <s v="(# No. de informes elaborados / # No. de Informes programados) *100"/>
    <n v="3"/>
    <d v="2026-03-01T00:00:00"/>
    <d v="2026-12-31T00:00:00"/>
    <x v="5"/>
    <s v="No programado"/>
    <n v="0"/>
    <m/>
    <m/>
    <m/>
    <m/>
    <s v="Informe que detalla el avance de la implementación del Modelo de Relacionamiento"/>
    <n v="1"/>
    <m/>
    <m/>
    <m/>
    <m/>
    <s v="Informe que detalla el avance de la implementación del Modelo de Relacionamiento"/>
    <n v="1"/>
    <m/>
    <m/>
    <m/>
    <m/>
    <s v="Informe que detalla el avance de la implementación del Modelo de Relacionamient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Prestación de servicios sociales"/>
    <s v="Inversión"/>
    <s v="7943 -Fortalecimiento técnico de la política social y de la calidad en la prestación de los servicios de la SDIS en Bogotá D.C."/>
    <s v="Prestar asistencia técnica al  100% de los servicios de la SDIS en la  implementación de sus referentes de calidad."/>
    <s v="Prestar asistencia técnica para la adopción e implementación de condiciones de calidad en el ciclo de vida de los servicios de la SDIS."/>
    <x v="0"/>
    <s v="No se asocia a Plan de ajuste y sostenibilidad MIPG"/>
    <s v="No se asocia a Políticas Públicas"/>
    <s v="Complementaria"/>
    <n v="14"/>
    <s v="Liderar la gestión de la Mesa Técnica de Servicios Sociales"/>
    <n v="1"/>
    <s v="Constante"/>
    <s v="Porcentaje de elaboración de las actas de las sesiones de la Mesa Técnica de Servicios Sociales"/>
    <s v="(Número de actas elaboradas de las sesiones de la Mesa Técnica / Número de sesiones de la Mesa Técnica realizadas) *100"/>
    <n v="1"/>
    <d v="2026-01-01T00:00:00"/>
    <d v="2026-12-31T00:00:00"/>
    <x v="6"/>
    <s v="Actas de las sesiones de la Mesa Técnica de Servicios Sociales realizadas en el primer trimestre de 2026"/>
    <n v="1"/>
    <m/>
    <m/>
    <m/>
    <m/>
    <s v="Actas de las sesiones de la Mesa Técnica de Servicios Sociales realizadas en el segundo trimestre de 2026"/>
    <n v="1"/>
    <m/>
    <m/>
    <m/>
    <m/>
    <s v="Actas de las sesiones de la Mesa Técnica de Servicios Sociales realizadas en el tercer trimestre de 2026"/>
    <n v="1"/>
    <m/>
    <m/>
    <m/>
    <m/>
    <s v="Actas de las sesiones de la Mesa Técnica de Servicios Sociales realizadas en el cuarto trimestre d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Implementar 1 estrategia institucional de articulación con actores públicos y privados a nivel distrital, nacional e internacional, para complementar los servicios de la SDIS."/>
    <s v="Liderar la identificación, gestión, implementación y seguimiento de las alianzas estratégicas con actores públicos y privados a nivel distrital, nacional e internacional, para complementar la oferta institucional."/>
    <x v="0"/>
    <s v="No se asocia a Plan de ajuste y sostenibilidad MIPG"/>
    <s v="No se asocia a Políticas Públicas"/>
    <s v="Complementaria"/>
    <n v="15"/>
    <s v="Establecer Acuerdos de Trabajo con aliados públicos, privados y cooperantes en el marco de la misión institucional"/>
    <n v="1"/>
    <s v="Suma"/>
    <s v="Porcentaje de acuerdos de trabajo establecidos con aliados públicos, privados y cooperantes"/>
    <s v="(No. De Acuerdos de trabajo con aliados públicos, privados y cooperantes establecidos / No. De acuerdos programados) *100"/>
    <n v="35"/>
    <d v="2026-01-01T00:00:00"/>
    <d v="2026-12-31T00:00:00"/>
    <x v="6"/>
    <s v="Documentos que soportan los Acuerdos de trabajo con aliados públicos, privados y cooperantes, en el marco de la misión institucional"/>
    <n v="8"/>
    <m/>
    <m/>
    <m/>
    <m/>
    <s v="Documentos que soportan los Acuerdos de trabajo con aliados públicos, privados y cooperantes, en el marco de la misión institucional"/>
    <n v="8"/>
    <m/>
    <m/>
    <m/>
    <m/>
    <s v="Documentos que soportan los Acuerdos de trabajo con aliados públicos, privados y cooperantes, en el marco de la misión institucional"/>
    <n v="9"/>
    <m/>
    <m/>
    <m/>
    <m/>
    <s v="Documentos que soportan los Acuerdos de trabajo con aliados públicos, privados y cooperantes, en el marco de la misión institucional"/>
    <n v="1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s v="Complementaria"/>
    <n v="16"/>
    <s v="Sensibilizar a las áreas misionales de la SDIS sobre enfoque diferencial de víctimas,  étnico, reincorporados- reintegrados y Género. "/>
    <n v="1"/>
    <s v="Suma"/>
    <s v="Porcentaje de jornadas de sensibilización sobre enfoque diferencial de víctimas,  étnico, reincorporados- reintegrados y Género. "/>
    <s v="(No. de jornadas de sensibilización a las dependencias de la SDIS  sobre enfoque diferencial de víctimas,  étnico, reincorporados- reintegrados y Género.  / No. De jornadas programadas ) *100"/>
    <n v="24"/>
    <d v="2026-01-01T00:00:00"/>
    <d v="2026-12-31T00:00:00"/>
    <x v="6"/>
    <s v="Actas y Listados de Asistencia de las jornadas de sensibilización realizadas a las dependencias de la SDIS sobre enfoque diferencial de víctimas,  étnico, reincorporados- reintegrados y Género. "/>
    <n v="3"/>
    <m/>
    <m/>
    <m/>
    <m/>
    <s v="Actas y Listados de Asistencia de las jornadas de sensibilización realizadas a las dependencias de la SDIS sobre enfoque diferencial de víctimas,  étnico, reincorporados- reintegrados y Género. "/>
    <n v="7"/>
    <m/>
    <m/>
    <m/>
    <m/>
    <s v="Actas y Listados de Asistencia de las jornadas de sensibilización realizadas a las dependencias de la SDIS sobre enfoque diferencial de víctimas,  étnico, reincorporados- reintegrados y Género. "/>
    <n v="7"/>
    <m/>
    <m/>
    <m/>
    <m/>
    <s v="Actas y Listados de Asistencia de las jornadas de sensibilización realizadas a las dependencias de la SDIS sobre enfoque diferencial de víctimas,  étnico, reincorporados- reintegrados y Género. "/>
    <n v="7"/>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Liderar la implementación de lineamientos técnicos que orienten la gestión institucional de las políticas públicas y de sus instancias de coordinación."/>
    <x v="0"/>
    <s v="No se asocia a Plan de ajuste y sostenibilidad MIPG"/>
    <s v="No se asocia a Políticas Públicas"/>
    <s v="Complementaria"/>
    <n v="17"/>
    <s v="Realizar segumiento a las recomendaciones emiitidas en el Consejo Distrital de Política Social "/>
    <n v="1"/>
    <s v="Constante"/>
    <s v="Porcentaje de seguimiento a los compromisos emitidos en el Consejo Distrital de Política Social "/>
    <s v="(Número de matrices de compromisos consolidada/número de matrices de compromisos programada)*100"/>
    <n v="4"/>
    <d v="2026-01-01T00:00:00"/>
    <d v="2026-12-31T00:00:00"/>
    <x v="6"/>
    <s v="Matriz de seguimiento a compromisos emitiidos en el Consejo Distrital de Política Social con corte a 31 de diciembre de 2025"/>
    <n v="1"/>
    <m/>
    <m/>
    <m/>
    <m/>
    <s v="Matriz de seguimiento a compromisos emitidos en el Consejo Distrital de Política Social con corte a 31 de marzo de 2026"/>
    <n v="1"/>
    <m/>
    <m/>
    <m/>
    <m/>
    <s v="Matriz de seguimiento a compromisos emitidos en el Consejo Distrital de Política Social con corte a 30 de junio 2026"/>
    <n v="1"/>
    <m/>
    <m/>
    <m/>
    <m/>
    <s v="Matriz de seguimiento a compromisos emitidos en el Consejo Distirtal de Política Social con corte a 30 de octubre 2026"/>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Inspección y vigilancia"/>
    <s v="Inversión"/>
    <s v="7943 -Fortalecimiento técnico de la política social y de la calidad en la prestación de los servicios de la SDIS en Bogotá D.C."/>
    <s v="Verificar la calidad en el 100% de los servicios de  la SDIS con referentes definidos."/>
    <s v="Verificar el cumplimiento de los referentes de calidad de los servicios e instituciones de naturaleza pública o privada de competencia de la SDIS."/>
    <x v="0"/>
    <s v="No se asocia a Plan de ajuste y sostenibilidad MIPG"/>
    <s v="No se asocia a Políticas Públicas"/>
    <s v="Complementaria"/>
    <n v="18"/>
    <s v="Acompañar a 120 jardines infantiles públicos y privados del Distrito Capital, frente a los requisitos de calificación del instrumento único de verificación aplicado."/>
    <n v="1"/>
    <s v="Constante"/>
    <s v="Porcentaje de actas de acompañamiento a jardínes infantiles públicos y privados del Distrito Capital"/>
    <s v="(No. de actas de acompañamiento a jardínes infantiles públicos y privados del Distrito Capital/No. de acompañamientos a jardines infantiles públicos y privados del Distrito Capital)*100"/>
    <n v="120"/>
    <d v="2026-01-01T00:00:00"/>
    <d v="2026-12-31T00:00:00"/>
    <x v="6"/>
    <s v="Actas de acompañamientos realizados  a jardínes infantiles públicos y privados del Distrito Capital"/>
    <n v="30"/>
    <m/>
    <m/>
    <m/>
    <m/>
    <s v="Actas de acompañamientos realizados  a jardínes infantiles públicos y privados del Distrito Capital"/>
    <n v="30"/>
    <m/>
    <m/>
    <m/>
    <m/>
    <s v="Actas de acompañamientos realizados  a jardínes infantiles públicos y privados del Distrito Capital"/>
    <n v="30"/>
    <m/>
    <m/>
    <m/>
    <m/>
    <s v="Actas de acompañamientos realizados  a jardínes infantiles públicos y privados del Distrito Capital"/>
    <n v="3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s v="Complementaria"/>
    <n v="19"/>
    <s v="Realizar seguimiento a los compromisos de la SDIS en el Plan Operativo de Reincorporación"/>
    <n v="1"/>
    <s v="Constante"/>
    <s v="Porcentaje de seguimiento al Plan Operativo de Reincorporacion "/>
    <s v="(No. De matrices de seguimiento realizadas / No. De matrices programadas )*100"/>
    <n v="4"/>
    <d v="2026-01-01T00:00:00"/>
    <d v="2026-12-31T00:00:00"/>
    <x v="6"/>
    <s v="Matriz de seguimiento al Plan Operativo de Reincorporación con corte al cuarto trimestre de 2025"/>
    <n v="1"/>
    <m/>
    <m/>
    <m/>
    <m/>
    <s v="Matriz de seguimiento al Plan Operativo de Reincorporación con corte al primer trimestre de 2026"/>
    <n v="1"/>
    <m/>
    <m/>
    <m/>
    <m/>
    <s v="Matriz de seguimiento al Plan Operativo de Reincorporación con corte al tercer trimestre de 2026"/>
    <n v="1"/>
    <m/>
    <m/>
    <m/>
    <m/>
    <s v="Matriz de seguimiento al Plan Operativo de Reincorporación con corte al primer trimestre de 2025"/>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No se asocia a política MIPG"/>
    <s v="No se asocia a procesos "/>
    <s v="Inversión"/>
    <s v="7943 -Fortalecimiento técnico de la política social y de la calidad en la prestación de los servicios de la SDIS en Bogotá D.C."/>
    <s v="Fortalecer el 100% de las instancias de política social y de las políticas públicas que lidera la SDIS, en las fases de su ciclo de vida y sus enfoques de abordaje."/>
    <s v="Orientar una estrategia de adecuación de los servicios de la SDIS a los enfoques de abordaje poblacional, diferencial, de género y territorial."/>
    <x v="0"/>
    <s v="No se asocia a Plan de ajuste y sostenibilidad MIPG"/>
    <s v="No se asocia a Políticas Públicas"/>
    <s v="Complementaria"/>
    <n v="20"/>
    <s v="Coordinar el seguimiento de las acciones de la SDIS en el PAD de  Víctimas. "/>
    <n v="1"/>
    <s v="Constante"/>
    <s v="Porcentaje de seguimiento del PAD Víctimas"/>
    <s v="(No. De matrices de seguimiento del PAD Víctimas reportadas / No. De matrices programadas) *100"/>
    <n v="4"/>
    <d v="2026-01-01T00:00:00"/>
    <d v="2026-12-31T00:00:00"/>
    <x v="6"/>
    <s v="Matriz de reporte trimestral de las acciones de la SDIS en el PAD- Víctimas del cuarto trimestre 2025"/>
    <n v="1"/>
    <m/>
    <m/>
    <m/>
    <m/>
    <s v="Matriz de reporte trimestral de las acciones de la SDIS en el PAD- Víctimas del primer trimestre 2026"/>
    <n v="1"/>
    <m/>
    <m/>
    <m/>
    <m/>
    <s v="Matriz de reporte trimestral de las acciones de la SDIS en el PAD- Víctimas del segundo trimestre 2026"/>
    <n v="1"/>
    <m/>
    <m/>
    <m/>
    <m/>
    <s v="Matriz de reporte trimestral de las acciones de la SDIS en el PAD- Víctimas del tercer trimestre 2026"/>
    <n v="1"/>
    <m/>
    <m/>
    <m/>
    <m/>
  </r>
  <r>
    <s v="2260. Realizar 1400 Optimización(es) en unidades operativas para la prestación de servicios sociales a través del mantenimiento reforzamiento y adecuación de las infraestructuras"/>
    <m/>
    <s v="6. Potenciar la misionalidad del sector de integración social con el desarrollo de procesos transversales eficientes que garanticen servicios sociales innovadores, de calidad y con enfoque diferencial."/>
    <s v="No se asocia a política MIPG"/>
    <s v="Gestión de infraestructura física"/>
    <s v="Inversión"/>
    <s v="7945 -Fortalecimiento de la infraestructura de los servicios sociales en Bogotá D.C."/>
    <s v="Diseñar y ejecutar el 100% del Plan de Intervenciones en Infraestructuras para las diferentes unidades operativas."/>
    <s v="Ejecutar los mantenimientos para garantizar la prestación de los servicios sociales"/>
    <x v="0"/>
    <s v="No se asocia a Plan de ajuste y sostenibilidad MIPG"/>
    <s v="No se asocia a Políticas Públicas"/>
    <s v="Fuente SPI_x000a_7945_1_2_1_1"/>
    <n v="21"/>
    <s v="Programar los mantenimientos preventivos y correctivos"/>
    <n v="1"/>
    <s v="Constante"/>
    <s v="Porcentaje de avance en el plan de priorización de intervenciones en mantenimiento"/>
    <s v="(No. De actividades realizadas / No. De actividades programadas) *100"/>
    <n v="4"/>
    <d v="2026-01-01T00:00:00"/>
    <d v="2026-12-31T00:00:00"/>
    <x v="7"/>
    <s v="Plan de intervenciones con cronograma de actividades ejecutadas y programadas"/>
    <n v="1"/>
    <m/>
    <m/>
    <m/>
    <m/>
    <s v="Plan de intervenciones con cronograma de actividades ejecutadas y programadas"/>
    <n v="1"/>
    <m/>
    <m/>
    <m/>
    <m/>
    <s v="Plan de intervenciones con cronograma de actividades ejecutadas y programadas"/>
    <n v="1"/>
    <m/>
    <m/>
    <m/>
    <m/>
    <s v="Plan de intervenciones con cronograma de actividades ejecutadas y programadas"/>
    <n v="1"/>
    <m/>
    <m/>
    <m/>
    <m/>
  </r>
  <r>
    <s v="2260. Realizar 1400 Optimización(es) en unidades operativas para la prestación de servicios sociales a través del mantenimiento reforzamiento y adecuación de las infraestructuras"/>
    <m/>
    <s v="6. Potenciar la misionalidad del sector de integración social con el desarrollo de procesos transversales eficientes que garanticen servicios sociales innovadores, de calidad y con enfoque diferencial."/>
    <s v="No se asocia a política MIPG"/>
    <s v="Gestión de infraestructura física"/>
    <s v="Inversión"/>
    <s v="7945 -Fortalecimiento de la infraestructura de los servicios sociales en Bogotá D.C."/>
    <s v="Diseñar y ejecutar el 100% del Plan de Intervenciones en Infraestructuras para las diferentes unidades operativas."/>
    <s v="Ejecutar los mantenimientos para garantizar la prestación de los servicios sociales."/>
    <x v="0"/>
    <s v="No se asocia a Plan de ajuste y sostenibilidad MIPG"/>
    <s v="No se asocia a Políticas Públicas"/>
    <s v="Fuente SPI_x000a_7945_1_3_2_2"/>
    <n v="22"/>
    <s v="Ejecutar los mantenimientos para garantizar la prestación de los servicios sociales"/>
    <n v="1"/>
    <s v="Constante"/>
    <s v="Porcentaje de avance en la matriz de seguimiento a las intervenciones en mantenimiento"/>
    <s v="(No. De matrices con el seguimiento de actividades cumplidas / No. Matrices de seguimiento con programación) *100"/>
    <n v="4"/>
    <d v="2026-01-01T00:00:00"/>
    <d v="2026-12-31T00:00:00"/>
    <x v="7"/>
    <s v="Matriz de seguimiento"/>
    <n v="1"/>
    <m/>
    <m/>
    <m/>
    <m/>
    <s v="Matriz de seguimiento"/>
    <n v="1"/>
    <m/>
    <m/>
    <m/>
    <m/>
    <s v="Matriz de seguimiento"/>
    <n v="1"/>
    <m/>
    <m/>
    <m/>
    <m/>
    <s v="Matriz de seguimient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mpras y Contratación"/>
    <s v="Gestión contractual"/>
    <s v="Inversión"/>
    <s v="7946 - Fortalecimiento de la Gestión Pública Institucional en Bogotá D.C."/>
    <s v="Implementar el 100% de las soluciones en materia de servicios de apoyo transversal."/>
    <s v="Disponer de los servicios personales suficientes, competentes e idoneos, para el correcto funcionamiento de los procesos transversales requeridos por la entidad."/>
    <x v="2"/>
    <s v="Plan de ajuste y sostenibilidad MIPG"/>
    <s v="No se asocia a Políticas Públicas"/>
    <s v="MIPG"/>
    <n v="23"/>
    <s v="Publicar el Plan Anual de Compras 2026 en la página web de la entidad"/>
    <n v="1"/>
    <s v="Constante"/>
    <s v="Porcentaje de avance en la publicación en página web de SECOP II del plan anual de compras 2026"/>
    <s v="(N° de pantallazos de la publicación en la página WEB del link del SECOP II / No. De pantallazos programados) *100"/>
    <n v="4"/>
    <d v="2026-01-01T00:00:00"/>
    <d v="2026-12-31T00:00:00"/>
    <x v="8"/>
    <s v="Pantallazo link SECOP II en la pagina web de la SDIS"/>
    <n v="1"/>
    <m/>
    <m/>
    <m/>
    <m/>
    <s v="Pantallazo link SECOP II en la pagina web de la SDIS"/>
    <n v="1"/>
    <m/>
    <m/>
    <m/>
    <m/>
    <s v="Pantallazo link SECOP II en la pagina web de la SDIS"/>
    <n v="1"/>
    <m/>
    <m/>
    <m/>
    <m/>
    <s v="Pantallazo link SECOP II en la pagina web de la SDIS"/>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Componente ambiental"/>
    <s v="Gestión ambiental"/>
    <s v="Inversión"/>
    <s v="7946 - Fortalecimiento de la Gestión Pública Institucional en Bogotá D.C."/>
    <s v="Implementar el 100 por ciento de las soluciones en materia de servicios de apoyo transversal para la atención eficiente y oportuna de las necesidades operativas de la Entidad."/>
    <s v="Llevar a cabo el 100% de las actividades del Plan Institucional de Gestión Ambiental."/>
    <x v="3"/>
    <s v="Plan de ajuste y sostenibilidad MIPG"/>
    <s v="No se asocia a Políticas Públicas"/>
    <s v="MIPG"/>
    <n v="24"/>
    <s v="Implementar las actividades del Plan Institucional de Gestión Ambiental PIGA"/>
    <n v="1"/>
    <s v="Constante"/>
    <s v="Porcentaje de ejecución del Plan Institucional de Gestión Ambiental PIGA"/>
    <s v="(Número de actividades ejecutadas / Número de actividades programadas) *100"/>
    <n v="1"/>
    <d v="2026-01-01T00:00:00"/>
    <d v="2026-12-31T00:00:00"/>
    <x v="9"/>
    <s v="Plan formulado con cronograma de actividades ejecutadas y programadas"/>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Seguimiento y evaluación del desempeño institucional"/>
    <s v="Gestión financiera"/>
    <s v="Funcionamiento"/>
    <s v="7946 - Fortalecimiento de la Gestión Pública Institucional en Bogotá D.C."/>
    <s v="Implementar el 100 % de las soluciones en materia de servicios de apoyo transversal para la atención eficiente y oportuna de las necesidades operativas de la Entidad."/>
    <s v="Disponer de los servicios personales suficientes, competentes e idoneos, para el correcto funcionamiento de los servicios transversales requeridos por la entidad."/>
    <x v="4"/>
    <s v="Plan de ajuste y sostenibilidad MIPG"/>
    <s v="No se asocia a Políticas Públicas"/>
    <s v="MIPG"/>
    <n v="25"/>
    <s v="Implementar las actividades del Plan de Austeridad"/>
    <n v="1"/>
    <s v="Constante"/>
    <s v="Porcentaje de ejecución Plan de Austeridad"/>
    <s v="(Número de actividades ejecutadas / Número de actividades programadas) *100"/>
    <n v="1"/>
    <d v="2026-01-01T00:00:00"/>
    <d v="2026-12-31T00:00:00"/>
    <x v="9"/>
    <s v="Informe semestral de seguimiento al plan de austeridad"/>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Inversión"/>
    <s v="7946 - Fortalecimiento de la Gestión Pública Institucional en Bogotá D.C."/>
    <s v="Implementar el 100% de las soluciones en materia de servicios de apoyo transversal."/>
    <s v="Ejecutar el 100% de las actividades del Plan Institucional de Archivo  - PINAR."/>
    <x v="5"/>
    <s v="Plan de ajuste y sostenibilidad MIPG"/>
    <s v="No se asocia a Políticas Públicas"/>
    <s v="MIPG"/>
    <n v="26"/>
    <s v="Convalidar las tablas de retención documental, periodo 2014 - 2017. "/>
    <n v="1"/>
    <s v="Constante"/>
    <s v="Porcentaje de avance en el proceso de convalidación de TRD periodo 2014 -2017."/>
    <s v="(No de informes realizados / No de informes programados) *100"/>
    <n v="4"/>
    <d v="2026-01-01T00:00:00"/>
    <d v="2026-12-31T00:00:00"/>
    <x v="10"/>
    <s v="Informe trimestral de avance"/>
    <n v="1"/>
    <m/>
    <m/>
    <m/>
    <m/>
    <s v="Informe trimestral de avance"/>
    <n v="1"/>
    <m/>
    <m/>
    <m/>
    <m/>
    <s v="Informe trimestral de avance"/>
    <n v="1"/>
    <m/>
    <m/>
    <m/>
    <m/>
    <s v="Informe trimestral de avance"/>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Funcionamiento"/>
    <s v="7946 - Fortalecimiento de la Gestión Pública Institucional en Bogotá D.C."/>
    <s v="Implementar el 100% de las soluciones en materia de servicios de apoyo transversal."/>
    <s v="Ejecutar el 100% de las actividades del Plan Institucional de Archivo  - PINAR."/>
    <x v="5"/>
    <s v="Plan de ajuste y sostenibilidad MIPG"/>
    <s v="No se asocia a Políticas Públicas"/>
    <s v="MIPG"/>
    <n v="27"/>
    <s v="Implementar el plan de preservación digital al largo plazo"/>
    <n v="1"/>
    <s v="Constante"/>
    <s v="Porcentaje de avance en actividades del Plan de preservación digital a largo plazo"/>
    <s v="N. de actividades cumplidas / No. De actividades programadas) *100"/>
    <n v="4"/>
    <d v="2026-01-01T00:00:00"/>
    <d v="2026-12-31T00:00:00"/>
    <x v="10"/>
    <s v="Informe trimestral de avance"/>
    <n v="1"/>
    <m/>
    <m/>
    <m/>
    <m/>
    <s v="Informe trimestral de avance"/>
    <n v="1"/>
    <m/>
    <m/>
    <m/>
    <m/>
    <s v="Informe trimestral de avance"/>
    <n v="1"/>
    <m/>
    <m/>
    <m/>
    <m/>
    <s v="Informe trimestral de avance"/>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Gestión documental"/>
    <s v="Gestión documental"/>
    <s v="Inversión"/>
    <s v="7946 - Fortalecimiento de la Gestión Pública Institucional en Bogotá D.C."/>
    <s v="Implementar el 100% de las soluciones en materia de servicios de apoyo transversal."/>
    <s v="Implementar el 100 % de las soluciones en materia de servicios de apoyo transversal para la atención eficiente y oportuna de las necesidades operativas de la Entidad."/>
    <x v="6"/>
    <s v="Plan de ajuste y sostenibilidad MIPG"/>
    <s v="No se asocia a Políticas Públicas"/>
    <s v="MIPG"/>
    <n v="28"/>
    <s v="Implementar el Programa de Conservación Documental"/>
    <n v="1"/>
    <s v="Constante"/>
    <s v="Porcentaje de avance en el cumplimiento de las actividades del Programa de Conservación documental"/>
    <s v="(No. De actividades cumplidas / No. actividades programadas) *100"/>
    <n v="4"/>
    <d v="2026-01-01T00:00:00"/>
    <d v="2026-12-31T00:00:00"/>
    <x v="10"/>
    <s v="Informe Trimestral de avance de implementación del programa"/>
    <n v="1"/>
    <m/>
    <m/>
    <m/>
    <m/>
    <s v="Informe Trimestral de avance de implementación del programa"/>
    <n v="1"/>
    <m/>
    <m/>
    <m/>
    <m/>
    <s v="Informe Trimestral de avance de implementación del programa"/>
    <n v="1"/>
    <m/>
    <m/>
    <m/>
    <m/>
    <s v="Informe Trimestral de avance de implementación del programa"/>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7"/>
    <s v="Plan de ajuste y sostenibilidad MIPG"/>
    <s v="No se asocia a Políticas Públicas"/>
    <s v="MIPG"/>
    <n v="29"/>
    <s v="Formular y publicar el Plan Estratégico de Talento Humano"/>
    <n v="1"/>
    <s v="Suma"/>
    <s v="Plan estratégico formulado y publicado "/>
    <s v="1 Plan estratégico formulado y publicado "/>
    <n v="1"/>
    <d v="2026-01-01T00:00:00"/>
    <d v="2026-03-31T00:00:00"/>
    <x v="11"/>
    <s v="Plan estratégico aprobado y publicado"/>
    <n v="1"/>
    <m/>
    <m/>
    <m/>
    <m/>
    <s v="No programado"/>
    <n v="0"/>
    <m/>
    <m/>
    <m/>
    <m/>
    <s v="No programado"/>
    <n v="0"/>
    <m/>
    <m/>
    <m/>
    <m/>
    <s v="No programado"/>
    <n v="0"/>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esarrollar las habilidades y competencias de los servidores de la SDIS, con el propósito de promover un ambiente de trabajo colaborativo, aumentar la productividad y alcanzar los objetivos estratégicos institucionales."/>
    <x v="8"/>
    <s v="Plan de ajuste y sostenibilidad MIPG"/>
    <s v="No se asocia a Políticas Públicas"/>
    <s v="MIPG"/>
    <n v="30"/>
    <s v="Formular y ejecutar el Plan Institucional de Capacitaciones "/>
    <n v="1"/>
    <s v="Constante"/>
    <s v="Porcentaje de ejecución Plan Institucional de Capacitación-PIC"/>
    <s v="(N° de actividades ejecutadas en el periodo/N° actividades programadas para el periodo)*100"/>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esarrollar las habilidades y competencias de los servidores de la SDIS, con el propósito de promover un ambiente de trabajo colaborativo, aumentar la productividad y alcanzar los objetivos estratégicos institucionales."/>
    <x v="9"/>
    <s v="Plan de ajuste y sostenibilidad MIPG"/>
    <s v="No se asocia a Políticas Públicas"/>
    <s v="MIPG"/>
    <n v="31"/>
    <s v="Formular y ejecutar el Plan de Seguridad y Salud en el Trabajo"/>
    <n v="1"/>
    <s v="Constante"/>
    <s v="Porcentaje de ejecución Plan de trabajo anual en seguridad y salud en el trabajo"/>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0"/>
    <s v="Plan de ajuste y sostenibilidad MIPG"/>
    <s v="No se asocia a Políticas Públicas"/>
    <s v="MIPG"/>
    <n v="32"/>
    <s v="Formular y ejecutar el Plan Anual de Vacantes y Previsión de Recursos Humanos"/>
    <n v="1"/>
    <s v="Constante"/>
    <s v="Porcentaje de ejecución Plan anual de Vacantes"/>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s v="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Talento humano"/>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Ejecutar las actividades descrita en el Programa de Bienestar Social e Incentivos, acorde a la normatividad legal vigente, a viabilidad presupuestal y el  cronograma propuesto para tal fin."/>
    <x v="11"/>
    <s v="Plan de ajuste y sostenibilidad MIPG"/>
    <s v="No se asocia a Políticas Públicas"/>
    <s v="MIPG"/>
    <n v="33"/>
    <s v="Formular y Ejecutar el Plan de Bienestar e Incentivos "/>
    <n v="1"/>
    <s v="Constante"/>
    <s v="Porcentaje de ejecución Bienestar e Incentivos "/>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 Plan Formulado_x000a_- Soportes que den cuenta de las actividades ejecutadas_x000a__x000a_Nota. El reporte de avances se encuentra sujeto a la programación de actividades para el respectivo periodo"/>
    <n v="1"/>
    <m/>
    <m/>
    <m/>
    <m/>
    <s v=" - Plan Formulado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2"/>
    <s v="Plan de ajuste y sostenibilidad MIPG"/>
    <s v="No se asocia a Políticas Públicas"/>
    <s v="MIPG"/>
    <n v="34"/>
    <s v="Formular  y ejecutar el Plan de Integridad y Buen Gobierno"/>
    <n v="1"/>
    <s v="Constante"/>
    <s v="Porcentaje de avance en el Plan de trabajo Código de Integridad y Buen Gobierno"/>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300. Implementar el 100 % de los servicios de soporte misional a la operación del sector Integración Social"/>
    <m/>
    <s v="6. Potenciar la misionalidad del sector de integración social con el desarrollo de procesos transversales eficientes que garanticen servicios sociales innovadores, de calidad y con enfoque diferencial."/>
    <s v="Integridad"/>
    <s v="Gestión de talento humano"/>
    <s v="Inversión"/>
    <s v="7946 - Fortalecimiento de la Gestión Pública Institucional en Bogotá D.C."/>
    <s v="Adelantar el  100% de las acciones necesarias que permitan avanzar en la implementación del plan de acción de la política pública distrital de la gestión integral del talento humano."/>
    <s v="Disponer de los servicios personales suficientes, competentes e idoneos, para el correcto funcionamiento de los procesos transversales requeridos por la entidad."/>
    <x v="12"/>
    <s v="Plan de ajuste y sostenibilidad MIPG"/>
    <s v="No se asocia a Políticas Públicas"/>
    <s v="MIPG"/>
    <n v="35"/>
    <s v="Formular y ejecutar el Plan Conflicto de Intereses"/>
    <n v="1"/>
    <s v="Constante"/>
    <s v="Porcentaje de avance en el Plan de trabajo Conflicto de Intereses"/>
    <s v="(N° de actividades ejecutadas en el periodo/N° actividades programadas para el periodo)*100_x000a_"/>
    <n v="1"/>
    <d v="2026-01-01T00:00:00"/>
    <d v="2026-12-31T00:00:00"/>
    <x v="11"/>
    <s v=" - Plan Formulado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s v=" _x000a_- Soportes que den cuenta de las actividades ejecutadas_x000a__x000a_Nota. El reporte de avances se encuentra sujeto a la programación de actividades para el respectivo periodo"/>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laneación Institucional"/>
    <s v="Sistema de gestión"/>
    <s v="Inversión y Funcionamiento"/>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0"/>
    <s v="No se asocia a Plan de ajuste y sostenibilidad MIPG"/>
    <s v="No se asocia a Políticas Públicas"/>
    <s v="Complementaria"/>
    <n v="36"/>
    <s v="Actualizar el Listado Maestro de Documentos del Sistema de Gestión"/>
    <n v="1"/>
    <s v="Constante"/>
    <s v="Porcentaje de solicitudes de creación, actualización o derogación de documentos registradas en el Listado Maestro de Documentos."/>
    <s v="(No. Memorandos con solicitudes de gestión de documentos tramitados / No. Memorandos con solicitudes de gestión de documentos recibidos para trámite) *100"/>
    <n v="1"/>
    <d v="2026-01-01T00:00:00"/>
    <d v="2026-12-31T00:00:00"/>
    <x v="12"/>
    <s v="Listado Maestro de Documentos con el registro de los documentos tramitados durante el I trimestre de 2026"/>
    <n v="1"/>
    <m/>
    <m/>
    <m/>
    <m/>
    <s v="Listado Maestro de Documentos con el registro de los documentos tramitados durante el II trimestre de 2026"/>
    <n v="1"/>
    <m/>
    <m/>
    <m/>
    <m/>
    <s v="Listado Maestro de Documentos con el registro de los documentos tramitados durante el III trimestre de 2026"/>
    <n v="1"/>
    <m/>
    <m/>
    <m/>
    <m/>
    <s v="Listado Maestro de Documentos con el registro de los documentos tramitados durante el IV trimestre de 2026"/>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presupuestal y eficiencia del gasto público"/>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2"/>
    <s v="Plan de ajuste y sostenibilidad MIPG"/>
    <s v="No se asocia a Políticas Públicas"/>
    <s v="MIPG"/>
    <n v="37"/>
    <s v="Conciliar y generar los reportes mensuales de Seguimiento al modulo Plan anual de adquisiciones (PAA) del aplicativo ERP SEVEN"/>
    <n v="1"/>
    <s v="Constante"/>
    <s v="Porcentaje de seguimiento al modulo Plan Anual de adquisiciones (PAA) del aplicativo ERP SEVEN "/>
    <s v="(No. De seguimientos al módulo Plan Anual de Adquisiciones en el aplicativo ERP SEVEN realizados / N° de seguimientos programados) *100"/>
    <n v="12"/>
    <d v="2026-01-01T00:00:00"/>
    <d v="2026-12-31T00:00:00"/>
    <x v="12"/>
    <s v="Reportes mensuales de seguimiento al Plan Anual de Adquisiciones primer trimestre 2026"/>
    <n v="3"/>
    <m/>
    <m/>
    <m/>
    <m/>
    <s v="Reportes mensuales de seguimiento al Plan Anual de Adquisiciones segundo trimestre 2026"/>
    <n v="3"/>
    <m/>
    <m/>
    <m/>
    <m/>
    <s v="Reportes mensuales de seguimiento al Plan Anual de Adquisiciones tercer trimestre 2026"/>
    <n v="3"/>
    <m/>
    <m/>
    <m/>
    <m/>
    <s v="Reportes mensuales de seguimiento al Plan Anual de Adquisiciones cuarto trimestre 2026"/>
    <n v="3"/>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imiento y evaluación del desempeño institucional"/>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s v="MIPG"/>
    <n v="38"/>
    <s v="Verificar la ejecución de los proyectos de inversión de la entidad"/>
    <n v="1"/>
    <s v="Constante"/>
    <s v="Porcentaje actualizaciones al tablero de seguimiento de proyectos en power bi realizadas"/>
    <s v="(No. actualizaciones mensuales al tablero de seguimiento de proyectos en power bi realizadas / actualizaciones programadas ) *100"/>
    <n v="10"/>
    <d v="2026-01-01T00:00:00"/>
    <d v="2026-12-31T00:00:00"/>
    <x v="12"/>
    <s v="Actualización mensual de seguimiento a proyectos mediante la herramienta Power BI con corte a diciembre de 2025"/>
    <n v="1"/>
    <m/>
    <m/>
    <m/>
    <m/>
    <s v="Actualización mensual de seguimiento a proyectos mediante la herramienta Power BI con corte a marzo, abril y mayo de 2026"/>
    <n v="3"/>
    <m/>
    <m/>
    <m/>
    <m/>
    <s v="Actualización mensual de seguimiento a proyectos mediante la herramienta Power BI con corte a junio, julio y agosto de 2026"/>
    <n v="3"/>
    <m/>
    <m/>
    <m/>
    <m/>
    <s v="Actualización mensual de seguimiento a proyectos mediante la herramienta Power BI con corte a septiembre, octubre y noviembre de 2026"/>
    <n v="3"/>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laneación Institucional"/>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s v="MIPG"/>
    <n v="39"/>
    <s v="Formular el Plan de Acción Institucional Integrado PAII 2026"/>
    <n v="1"/>
    <s v="Suma"/>
    <s v="Porcentaje de avance en la formulación del Plan de Acción Institucional Integrado 2026"/>
    <s v="No. De actividades cumplidas / programadas"/>
    <n v="1"/>
    <d v="2026-09-01T00:00:00"/>
    <d v="2026-12-31T00:00:00"/>
    <x v="12"/>
    <s v="No programado"/>
    <n v="0"/>
    <m/>
    <m/>
    <m/>
    <m/>
    <s v="No programado"/>
    <n v="0"/>
    <m/>
    <m/>
    <m/>
    <m/>
    <s v="Presentación con la metodología de formulación del Plan de Acción Institucional Integrado 2027"/>
    <n v="0.5"/>
    <m/>
    <m/>
    <m/>
    <m/>
    <s v="Plan de Acción Institucional Integrado formulado para la vigencia 2027"/>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del conocimiento y la innovación"/>
    <s v="Gestión del conocimiento"/>
    <s v="Inversión"/>
    <s v="7955 - Generación de la información, gestión del conocimiento y la innovación para la transformación social en Bogotá"/>
    <s v="Implementar 15 productos de gestión del conocimiento para el fortalecimiento de las capacidades institucionales. "/>
    <s v="Promover la apropiación del conocimiento estratégico de la entidad por medio de herramientas interactivas de fácil acceso para los(as) colaboradores(as) y la ciudadanía en general."/>
    <x v="1"/>
    <s v="Plan de ajuste y sostenibilidad MIPG"/>
    <s v="No se asocia a Políticas Públicas"/>
    <s v="MIPG"/>
    <n v="40"/>
    <s v="Fortalecer las competencias en innovación social desde la Secretaría Distrital de Integración Social."/>
    <n v="1"/>
    <s v="Constante"/>
    <s v="Porcentaje de actividades para la promoción y fortalecimiento de competencias en innovación social desde la Secretaría Distital de Integración Social"/>
    <s v="(No. de actividades para la promoción y fortalecimiento de competencias en innovación social desde la Secretaría Distital de Integración Social realizadas /   No. De actividades programadas en el periodo)*100"/>
    <n v="6"/>
    <d v="2026-01-01T00:00:00"/>
    <d v="2026-12-31T00:00:00"/>
    <x v="13"/>
    <s v="Evidencias de realización de actividades de promoción y fortalecimiento en innovación social."/>
    <n v="1"/>
    <m/>
    <m/>
    <m/>
    <m/>
    <s v="Evidencias de realización de actividades de promoción y fortalecimiento en innovación social."/>
    <n v="2"/>
    <m/>
    <m/>
    <m/>
    <m/>
    <s v="Evidencias de realización de actividades de promoción y fortalecimiento en innovación social."/>
    <n v="2"/>
    <m/>
    <m/>
    <m/>
    <m/>
    <s v="Evidencias de realización de actividades de promoción y fortalecimiento en innovación social."/>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Control interno"/>
    <s v="Auditoría y control"/>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s v="Complementaria"/>
    <n v="41"/>
    <s v="Garantizar el cumplimiento del rol de segunda línea de DADE en los planes de mejoramiento de la SDIS"/>
    <n v="1"/>
    <s v="Constante"/>
    <s v="Porcentaje de verificaciones del avance y cumplimiento de las acciones incluidas en los planes de mejoramiento de la SDIS"/>
    <s v="(No. de verificaciones realizadas / No. De programadas en el periodo)*100"/>
    <n v="6"/>
    <d v="2026-01-01T00:00:00"/>
    <d v="2026-12-31T00:00:00"/>
    <x v="13"/>
    <s v="Correo electrónico con las verificaciones realizadas del avance y cumplimiento de las acciones incluidas en los planes de mejoramiento de la SDIS"/>
    <n v="1"/>
    <m/>
    <m/>
    <m/>
    <m/>
    <s v="Correo electrónico con las verificaciones realizadas del avance y cumplimiento de las acciones incluidas en los planes de mejoramiento de la SDIS"/>
    <n v="2"/>
    <m/>
    <m/>
    <m/>
    <m/>
    <s v="Correo electrónico con las verificaciones realizadas del avance y cumplimiento de las acciones incluidas en los planes de mejoramiento de la SDIS"/>
    <n v="2"/>
    <m/>
    <m/>
    <m/>
    <m/>
    <s v="Correo electrónico con las verificaciones realizadas del avance y cumplimiento de las acciones incluidas en los planes de mejoramiento de la SDI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estión de la información estadística"/>
    <s v="Planeación estratégica"/>
    <s v="Inversión"/>
    <s v="7955 - Generación de la información, gestión del conocimiento y la innovación para la transformación social en Bogotá"/>
    <s v="Asesorar técnicamente al 100% de las dependencias de la Entidad en la formulación y seguimiento de las políticas públicas, planes, programas, proyectos y gasto público."/>
    <s v="Asistir al 100% de las de dependencias de la Secretaría Distrital de Integración Social en la formulacion y seguimiento."/>
    <x v="1"/>
    <s v="Plan de ajuste y sostenibilidad MIPG"/>
    <s v="No se asocia a Políticas Públicas"/>
    <s v="MIPG"/>
    <n v="42"/>
    <s v="Garantizar la implementación de lineamientos del plan estadísitico distrital en la SDIS"/>
    <n v="1"/>
    <s v="Suma"/>
    <s v="Porcentaje de avance en la elaboración de los documentos en el marco del PED "/>
    <s v="(No. De documentos de información estadísitica elaborados / No. De documentos programados en el periodo)*100"/>
    <n v="6"/>
    <d v="2026-01-01T00:00:00"/>
    <d v="2026-12-31T00:00:00"/>
    <x v="13"/>
    <s v="Evidencias de los  documentos de información estadísitica elaborados "/>
    <n v="1"/>
    <m/>
    <m/>
    <m/>
    <m/>
    <s v="Evidencias de los  documentos de información estadísitica elaborados "/>
    <n v="2"/>
    <m/>
    <m/>
    <m/>
    <m/>
    <s v="Evidencias de los  documentos de información estadísitica elaborados "/>
    <n v="2"/>
    <m/>
    <m/>
    <m/>
    <m/>
    <s v="Evidencias de los  documentos de información estadísitica elaborados "/>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Participación ciudadana en la gestión pública"/>
    <s v="Planeación estratégica"/>
    <s v="Inversión"/>
    <s v="7955 - Generación de la información, gestión del conocimiento y la innovación para la transformación social en Bogotá"/>
    <s v="Realizar 45 espacios de contacto con la ciudadanía ."/>
    <s v="Realizar el seguimiento (4) al avance de las acciones formuladas en el Plan Institucional de Participación Ciudadana de la Secretaría Distrital de Integración Social. "/>
    <x v="13"/>
    <s v="Plan de ajuste y sostenibilidad MIPG"/>
    <s v="No se asocia a Políticas Públicas"/>
    <s v="MIPG"/>
    <n v="43"/>
    <s v="Implementar la estrategia de rendición de cuentas 2024"/>
    <n v="1"/>
    <s v="Constante"/>
    <s v="Porcentaje de seguimiento a la implementación de la estrategia de rendición de cuentas"/>
    <s v="(No. de informes de seguimiento al avance de la estrategia de rendición de cuentas, realizados / No. De informes programados)*100"/>
    <n v="3"/>
    <d v="2026-04-01T00:00:00"/>
    <d v="2026-12-31T00:00:00"/>
    <x v="13"/>
    <s v="No programado"/>
    <n v="0"/>
    <m/>
    <m/>
    <m/>
    <m/>
    <s v="Informe trimestral de seguimiento al avance de la estrategia de rendición de cuentas"/>
    <n v="1"/>
    <m/>
    <m/>
    <m/>
    <m/>
    <s v="Informe trimestral de seguimiento al avance de la estrategia de rendición de cuentas"/>
    <n v="1"/>
    <m/>
    <m/>
    <m/>
    <m/>
    <s v="Informe trimestral de seguimiento al avance de la estrategia de rendición de cuenta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Racionalización de trámites"/>
    <s v="Planeación estratégica"/>
    <s v="Inversión"/>
    <s v="No se asocia a Proyecto de Inversión"/>
    <s v="No se asocia a meta proyecto de inversión"/>
    <s v="No se asocia a meta proyecto de inversión"/>
    <x v="1"/>
    <s v="Plan de ajuste y sostenibilidad MIPG"/>
    <s v="No se asocia a Políticas Públicas"/>
    <s v="MIPG"/>
    <n v="44"/>
    <s v="Implementar la Estrategia de racionalización de trámites, publicada en el Sistema Único de Información de Trámites - SUIT"/>
    <n v="1"/>
    <s v="Constante"/>
    <s v="Porcentaje de seguimiento a la implementación de la estrategia de racionalización de trámites"/>
    <s v="(No. De informes de seguimiento a la implementación de la estrategia elaborados / No. De informes programados en el periodo)*100"/>
    <n v="3"/>
    <d v="2026-04-01T00:00:00"/>
    <d v="2026-12-31T00:00:00"/>
    <x v="13"/>
    <s v="No programado"/>
    <n v="0"/>
    <m/>
    <m/>
    <m/>
    <m/>
    <s v="Informe de avance de la estrategia elaborada"/>
    <n v="1"/>
    <m/>
    <m/>
    <m/>
    <m/>
    <s v="Informe de avance de la estrategia elaborada"/>
    <n v="1"/>
    <m/>
    <m/>
    <m/>
    <m/>
    <s v="Informe de avance de la estrategia elaborada"/>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4"/>
    <s v="Plan de ajuste y sostenibilidad MIPG"/>
    <s v="No se asocia a Políticas Públicas"/>
    <s v="MIPG"/>
    <n v="45"/>
    <s v="Implementar el Plan Estratégico de Tecnologías de la Información PETI"/>
    <n v="1"/>
    <s v="Constante"/>
    <s v="Porcentaje de seguimiento a la implementación del PETI"/>
    <s v="(No. de seguimientos al PETI  realizados / No. De seguimientos programados)*100"/>
    <n v="4"/>
    <d v="2026-01-01T00:00:00"/>
    <d v="2026-12-31T00:00:00"/>
    <x v="14"/>
    <s v="Informe de seguimiento al Plan Estratégico de Tecnologías de la información"/>
    <n v="1"/>
    <m/>
    <m/>
    <m/>
    <m/>
    <s v="Informe de seguimiento al Plan Estratégico de Tecnologías de la información"/>
    <n v="1"/>
    <m/>
    <m/>
    <m/>
    <m/>
    <s v="Informe de seguimiento al Plan Estratégico de Tecnologías de la información"/>
    <n v="1"/>
    <m/>
    <m/>
    <m/>
    <m/>
    <s v="Informe de seguimiento al Plan Estratégico de Tecnologías de la información"/>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5"/>
    <s v="Plan de ajuste y sostenibilidad MIPG"/>
    <s v="No se asocia a Políticas Públicas"/>
    <s v="MIPG"/>
    <n v="46"/>
    <s v="Implementar el Plan de mantenimiento preventivo y evolutivo de la infraestructura y servicios Tecnológicos"/>
    <n v="1"/>
    <s v="Constante"/>
    <s v="Porcentaje de seguimiento a la implementación del Plan de mantenimiento preventivo y evolutivo de la infraestructura y servicios tecnológicos"/>
    <s v="(No. Seguimientos al plan de mantenimiento preventivo y evolutivo de la infraestructura y servicios tecnológicos realizados / No. De seguimientos programados en el periodo)*100"/>
    <n v="4"/>
    <d v="2026-01-01T00:00:00"/>
    <d v="2026-12-31T00:00:00"/>
    <x v="14"/>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s v="Informe de seguimiento a la implementación del Plan de mantenimiento preventivo y evolutivo de la infraestructura y servicios Tecnológicos"/>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ridad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6"/>
    <s v="Plan de ajuste y sostenibilidad MIPG"/>
    <s v="No se asocia a Políticas Públicas"/>
    <s v="MIPG"/>
    <n v="47"/>
    <s v="Implementar el Plan de Seguridad y Privacidad de la Información"/>
    <n v="1"/>
    <s v="Constante"/>
    <s v="Porcentaje de seguimiento en la implementación del Plan de seguridad y privacidad de la información"/>
    <s v="(No. De seguimientos al plan de seguridad y privacidad de la información realizados / No. Seguimientos programados en el periodo)*100"/>
    <n v="4"/>
    <d v="2026-01-01T00:00:00"/>
    <d v="2026-12-31T00:00:00"/>
    <x v="14"/>
    <s v="Informe de seguimiento a la implementación del Plan de Seguridad y Privacidad de la Información"/>
    <n v="1"/>
    <m/>
    <m/>
    <m/>
    <m/>
    <s v="Informe de seguimiento a la implementación del Plan de Seguridad y Privacidad de la Información"/>
    <n v="1"/>
    <m/>
    <m/>
    <m/>
    <m/>
    <s v="Informe de seguimiento a la implementación del Plan de Seguridad y Privacidad de la Información"/>
    <n v="1"/>
    <m/>
    <m/>
    <m/>
    <m/>
    <s v="Informe de seguimiento a la implementación del Plan de Seguridad y Privacidad de la Información"/>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Seguridad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7"/>
    <s v="Plan de ajuste y sostenibilidad MIPG"/>
    <s v="No se asocia a Políticas Públicas"/>
    <s v="MIPG"/>
    <n v="48"/>
    <s v="Implementar el Plan de tratamiento de riesgos"/>
    <n v="1"/>
    <s v="Constante"/>
    <s v="Porcentaje de seguimiento en la implementación del plan de tratamiento de riesgos"/>
    <s v="(No. De seguimientos al plan de tratamiento de riesgos realizados / No. De seguimientos programados en el periodo)*100"/>
    <n v="4"/>
    <d v="2026-01-01T00:00:00"/>
    <d v="2026-12-31T00:00:00"/>
    <x v="14"/>
    <s v="Informe de seguimiento a la implementación del plan de tratamiento de riesgos "/>
    <n v="1"/>
    <m/>
    <m/>
    <m/>
    <m/>
    <s v="Informe de seguimiento a la implementación del plan de tratamiento de riesgos "/>
    <n v="1"/>
    <m/>
    <m/>
    <m/>
    <m/>
    <s v="Informe de seguimiento a la implementación del plan de tratamiento de riesgos "/>
    <n v="1"/>
    <m/>
    <m/>
    <m/>
    <m/>
    <s v="Informe de seguimiento a la implementación del plan de tratamiento de riesgos "/>
    <n v="1"/>
    <m/>
    <m/>
    <m/>
    <m/>
  </r>
  <r>
    <s v="2123. Reducir a 43 % la obsolescencia Tecnológica del Sector Integración Social la cual incluye la actualización de los sistemas de información y equipamiento tecnológico"/>
    <m/>
    <s v="6. Potenciar la misionalidad del sector de integración social con el desarrollo de procesos transversales eficientes que garanticen servicios sociales innovadores, de calidad y con enfoque diferencial."/>
    <s v="Gobierno digital"/>
    <s v="Gestión y gobierno TI"/>
    <s v="Inversión"/>
    <s v="7955 - Generación de la información, gestión del conocimiento y la innovación para la transformación social en Bogotá"/>
    <s v="Implementar 4 soluciones tecnológicas para contar con información accesible, confiable y oportuna."/>
    <s v="Mantener el 100 % de la disponibilidad de los servicios tecnologicos asociados a infraestructura."/>
    <x v="18"/>
    <s v="Plan de ajuste y sostenibilidad MIPG"/>
    <s v="No se asocia a Políticas Públicas"/>
    <s v="MIPG"/>
    <n v="49"/>
    <s v="Articular el 100% de los proyectos presentados en la mesa técnica de articulación de TI,  con componentes de tecnología de la información."/>
    <n v="1"/>
    <s v="Constante"/>
    <s v="Porcentaje de proyectos articulados con componentes de tecnología de la información"/>
    <s v="(No. De proyectos articulados/No de proyectos presentados) *100"/>
    <n v="2"/>
    <d v="2026-01-01T00:00:00"/>
    <d v="2026-12-31T00:00:00"/>
    <x v="14"/>
    <s v="No programado"/>
    <n v="0"/>
    <m/>
    <m/>
    <m/>
    <m/>
    <s v="Informe de avance de los proyectos articulados con componentes tecnológicos  "/>
    <n v="1"/>
    <m/>
    <m/>
    <m/>
    <m/>
    <s v="No programado"/>
    <n v="0"/>
    <m/>
    <m/>
    <m/>
    <m/>
    <s v="Informe de avance de los proyectos articulados con componentes tecnológicos  "/>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No se asocia a meta proyecto de inversión"/>
    <s v="No se asocia a meta proyecto de inversión"/>
    <x v="0"/>
    <s v="No se asocia a Plan de ajuste y sostenibilidad MIPG"/>
    <s v="No se asocia a Políticas Públicas"/>
    <s v="Complementaria"/>
    <n v="50"/>
    <s v="Elaborar un informe trimestral que de cuenta de  las actividades de acompañamiento tecnico realizadas  a los equipos locales para el seguimiento a la prestación de los servicios sociales que estan bajo la responsabilidad de la Dirección de Nutrición y Abastecimiento."/>
    <n v="1"/>
    <s v="Suma"/>
    <s v="Informes con las actividades de  acompañamiento técnico realizado a los equipos locales. "/>
    <s v="(No. de informes con las actividades del acompañamiento técnico realizado a los equipos locales / No. de informes programados)*100"/>
    <n v="4"/>
    <d v="2026-01-01T00:00:00"/>
    <d v="2026-12-31T00:00:00"/>
    <x v="15"/>
    <s v="Informe No. 1 con las actividades de  acompañamiento técnico realizado a los equipos locales."/>
    <n v="1"/>
    <m/>
    <m/>
    <m/>
    <m/>
    <s v="Informe No. 2 con las actividades de  acompañamiento técnico realizado a los equipos locales."/>
    <n v="1"/>
    <m/>
    <m/>
    <m/>
    <m/>
    <s v="Informe No. 3  con las actividades de  acompañamiento técnico realizado a los equipos locales."/>
    <n v="1"/>
    <m/>
    <m/>
    <m/>
    <m/>
    <s v="Informe No. 4 con las actividades de  acompañamiento técnico realizado a los equipos locales."/>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Entregar 77.000.000 raciones de alimentos saludables e inocuos para la atención integral de la población."/>
    <s v="Realizar la planeación, adquisición y entrega de alimentos perecederos y no perecederos para la atención integral de las personas vinculadas a los servicios sociales de la SDIS que cuentan con componente de alimentación y nutrición, para las unidades operativas o puntos de entrega de las diferentes Subdirecciones Técnicas de la SDIS. "/>
    <x v="0"/>
    <s v="No se asocia a Plan de ajuste y sostenibilidad MIPG"/>
    <s v="No se asocia a Políticas Públicas"/>
    <s v="Complementaria"/>
    <n v="51"/>
    <s v="Elaborar un informe trimestral  que relacione la compra y distribución de alimentos perecederos y no perecederos a las unidades operativas de la SDIS que tienen servicios con componente alimentario"/>
    <n v="1"/>
    <s v="Suma"/>
    <s v="Informes sobre la compra y distribución de alimentos."/>
    <s v="(N° de informes presentados sobre la compra y distribución de alimentos / No. de informes programados) *100"/>
    <n v="4"/>
    <d v="2026-01-01T00:00:00"/>
    <d v="2026-12-31T00:00:00"/>
    <x v="16"/>
    <s v="Informe No. 1 sobre la compra y distribución de alimentos perecederos y no perecederos a las unidades operativas de la SDIS que tienen servicios con componente alimentario."/>
    <n v="1"/>
    <m/>
    <m/>
    <m/>
    <m/>
    <s v="Informe No. 2 sobre la compra y distribución de alimentos perecederos y no perecederos a las unidades operativas de la SDIS que tienen servicios con componente alimentario."/>
    <n v="1"/>
    <m/>
    <m/>
    <m/>
    <m/>
    <s v="Informe No. 3 sobre la compra y distribución de alimentos perecederos y no perecederos a las unidades operativas de la SDIS que tienen servicios con componente alimentario."/>
    <n v="1"/>
    <m/>
    <m/>
    <m/>
    <m/>
    <s v="Informe No. 4 sobre la compra y distribución de alimentos perecederos y no perecederos a las unidades operativas de la SDIS que tienen servicios con componente alimentario."/>
    <n v="1"/>
    <m/>
    <m/>
    <m/>
    <m/>
  </r>
  <r>
    <s v="1992 - Entregar en el cuatrienio 77000000 Millón(es) de raciones de comida en los servicios sociales en el marco de la estrategia Bogotá Sin Hambre 2.0"/>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No se asocia a política MIPG"/>
    <s v="Prestación de servicios sociales"/>
    <s v="Inversión"/>
    <s v="7953 - Generación del bien-estar alimentario y nutricional en Bogotá D.C."/>
    <s v="Desarrollar acciones de vigilancia nutricional a 130.000 personas atendidas en los servicios sociales  de SDIS que reciben alimentación."/>
    <s v="Realizar el fortalecimiento técnico,  a la implementación de acciones de vigilancia nutricional regular en personas atendidas en los servicios sociales de SDIS que reciben alimentación."/>
    <x v="0"/>
    <s v="No se asocia a Plan de ajuste y sostenibilidad MIPG"/>
    <s v="PP Seguridad alimentaria "/>
    <s v="Complementaria"/>
    <n v="52"/>
    <s v="Elaborar un informe trimestral que de cuenta de las actividades encaminadas a fortalecer las capacidades técnicas de los profesionales que implementan el componente alimentario y nutricional de los servicios sociales conforme a los lineamientos técnicos de la Entidad."/>
    <n v="1"/>
    <s v="Suma"/>
    <s v="Informes con las actividades de fortalecimiento a los profesionales que implementan el componente alimentario y nutricional."/>
    <s v="(N° de informes presentados con las actividades de fortalecimiento a los profesionales que implementan el componente alimentario y nutricional / No. de informes programados) *100"/>
    <n v="4"/>
    <d v="2026-01-01T00:00:00"/>
    <d v="2026-12-31T00:00:00"/>
    <x v="17"/>
    <s v="Informe No. 1 sobre las actividades de fortalecimiento a los profesionales que implementan el componente alimentario y nutricional."/>
    <n v="1"/>
    <m/>
    <m/>
    <m/>
    <m/>
    <s v="Informe No. 2 sobre las actividades de fortalecimiento a los profesionales que implementan el componente alimentario y nutricional."/>
    <n v="1"/>
    <m/>
    <m/>
    <m/>
    <m/>
    <s v="Informe No. 3 sobre las actividades de fortalecimiento a los profesionales que implementan el componente alimentario y nutricional."/>
    <n v="1"/>
    <m/>
    <m/>
    <m/>
    <m/>
    <s v="Informe No. 4 sobre las actividades de fortalecimiento a los profesionales que implementan el componente alimentario y nutricional."/>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s v="Complementaria"/>
    <n v="53"/>
    <s v="Gestionar el cumplimiento del Plan de Acción de la Política Pública Distrital de Habitabilidad en Calle, asegurando el cumplimiento de las responsabilidades asignadas a la Secretaría Distrital de Integración Social (SDIS)."/>
    <n v="1"/>
    <s v="Suma"/>
    <s v="Porcentaje de avance en el seguimiento al cumplimiento de los productos de la política pública, a cargo de la SDIS"/>
    <s v="(No. De matrices de seguimiento al cumplimiento del plan de acción de la política pública, a cargo de la SDIS consolidadas / No. De matrices programadas) *100"/>
    <n v="1"/>
    <d v="2026-09-01T00:00:00"/>
    <d v="2026-12-31T00:00:00"/>
    <x v="18"/>
    <s v="No programado"/>
    <n v="0"/>
    <m/>
    <m/>
    <m/>
    <m/>
    <s v="No programado"/>
    <n v="0"/>
    <m/>
    <m/>
    <m/>
    <m/>
    <s v="No programado"/>
    <n v="0"/>
    <m/>
    <m/>
    <m/>
    <m/>
    <s v="Matriz de seguimiento al cumplimiento de los productos de la política pública, a cargo de la SDIS"/>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s v="Complementaria"/>
    <n v="54"/>
    <s v="Formular la Política de Habitabilidad en Calle de acuerdo con la Guía para la Formulación e Implementación de las Políticas Públicas del Distrito"/>
    <n v="1"/>
    <s v="Constante"/>
    <s v="Porcentaje de avance en la formulación de la Política de Habitabilidad en Calle"/>
    <s v="(No. De matrices de reporte de avance en la formulación de la política pública de Habitabilidad en Calle/ No. De matrices programadas) *100"/>
    <n v="3"/>
    <d v="2026-01-01T00:00:00"/>
    <d v="2026-08-31T00:00:00"/>
    <x v="18"/>
    <s v="Matriz de reporte de avance en la formulación de la política pública de Habitabilidad en Calle"/>
    <n v="1"/>
    <m/>
    <m/>
    <m/>
    <m/>
    <s v="Matriz de reporte de avance en la formulación de la política pública de Habitabilidad en Calle"/>
    <n v="1"/>
    <m/>
    <m/>
    <m/>
    <m/>
    <s v="Matriz de reporte de avance en la formulación de la política pública de Habitabilidad en Calle"/>
    <n v="1"/>
    <m/>
    <m/>
    <m/>
    <m/>
    <s v="No programado"/>
    <n v="0"/>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s v="Complementaria"/>
    <n v="55"/>
    <s v="Implementar el Sistema Distrital de Juventud, en su componente mixto e institucional "/>
    <n v="1"/>
    <s v="Constante"/>
    <s v="Porcentaje de elaboración de las actas de los Comités Operativos Locales de Juventud y de Mesa de Trabajo de Juventud (Instancia Interinstitucional - Artículo 7.1 del Decreto  499 de 2011)"/>
    <s v="(Numero de actas de los Comités Operativos Locales y mesas de Juventud / sesiones realizadas) * 100"/>
    <n v="14"/>
    <d v="2026-01-01T00:00:00"/>
    <d v="2026-12-31T00:00:00"/>
    <x v="19"/>
    <s v="Actas de las sesiones de los comités locales y mesas de juventud"/>
    <n v="3"/>
    <m/>
    <m/>
    <m/>
    <m/>
    <s v="Actas de las sesiones de los comités locales y mesas de juventud"/>
    <n v="4"/>
    <m/>
    <m/>
    <m/>
    <m/>
    <s v="Actas de las sesiones de los comités locales y mesas de juventud"/>
    <n v="4"/>
    <m/>
    <m/>
    <m/>
    <m/>
    <s v="Actas de las sesiones de los comités locales y mesas de juventud"/>
    <n v="3"/>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s v="Complementaria"/>
    <n v="56"/>
    <s v="Gestionar el cumplimiento de los 17 productos asociados a la Política Pública Distrital de Juventud, asegurando el cumplimiento de las responsabilidades asignadas a la Secretaría Distrital de Integración Social (SDIS)."/>
    <n v="1"/>
    <s v="Constante"/>
    <s v="Porcentaje de avance en el seguimiento al cumplimiento de los productos de la política pública, a cargo de la SDIS"/>
    <s v="(No. De matrices de seguimiento al cumplimiento de los productos de la política pública, a cargo de la SDIS elaboradas / No. De matrices programadas) *100"/>
    <n v="2"/>
    <d v="2026-01-01T00:00:00"/>
    <d v="2026-12-31T00:00:00"/>
    <x v="19"/>
    <s v="No programado"/>
    <n v="0"/>
    <m/>
    <m/>
    <m/>
    <m/>
    <s v="Matriz de seguimiento al cumplimiento de los productos de la política pública, a cargo de la SDIS"/>
    <n v="1"/>
    <m/>
    <m/>
    <m/>
    <m/>
    <s v="No programado"/>
    <n v="0"/>
    <m/>
    <m/>
    <m/>
    <m/>
    <s v="Matriz de seguimiento al cumplimiento de los productos de la política pública, a cargo de la SDIS"/>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Realizar el seguimiento a la implementación del Plan de Acción de la Política Pública Social para el Envejecimiento y la Vejez -"/>
    <x v="0"/>
    <s v="No se asocia a Plan de ajuste y sostenibilidad MIPG"/>
    <s v="PP Para el envejecimiento y Vejez"/>
    <s v="Complementaria"/>
    <n v="57"/>
    <s v="Gestionar el cumplimiento del plan de acción de la Política Pública Social para el Envejecimiento y la Vejez, asegurando el cumplimiento de las responsabilidades asignadas a la Secretaría Distrital de Integración Social (SDIS)."/>
    <n v="1"/>
    <s v="Suma"/>
    <s v="Porcentaje de avance en el seguimiento al cumplimiento del plan de acción de la política pública, a cargo de la SDIS"/>
    <s v="(No. De matrices de seguimiento al plan de acción de la política pública, a cargo de la SDIS elaboradas / No. De matrices programadas) *100"/>
    <n v="1"/>
    <d v="2026-11-01T00:00:00"/>
    <d v="2026-12-31T00:00:00"/>
    <x v="20"/>
    <s v="No programado"/>
    <n v="0"/>
    <m/>
    <m/>
    <m/>
    <m/>
    <s v="No programado"/>
    <n v="0"/>
    <m/>
    <m/>
    <m/>
    <m/>
    <s v="No programado"/>
    <n v="0"/>
    <m/>
    <m/>
    <m/>
    <m/>
    <s v="Matriz de seguimiento al cumplimiento del plan de acción de la política pública, a cargo de la SDIS"/>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Adelantar la evaluación y la reformulación de la Política Pública Social para el Envejecimiento y la Vejez -PPSEV, teniendo en cuenta el concepto de nueva longevidad."/>
    <x v="0"/>
    <s v="No se asocia a Plan de ajuste y sostenibilidad MIPG"/>
    <s v="PP Para el envejecimiento y Vejez"/>
    <s v="Complementaria"/>
    <n v="58"/>
    <s v="Formular la Política Pública Social para el Envejecimiento y la Vejez de acuerdo con la Guía para la Formulación e Implementación de las Políticas Públicas del Distrito"/>
    <n v="1"/>
    <s v="Constante"/>
    <s v="Porcentaje de avance en la formulación de la Política Pública Social para el Envejecimiento y la Vejez"/>
    <s v="(No. De matrices de reporte de avance en la formulación de la Política Pública Social para el Envejecimiento y la Vejez/ No. De matrices programadas) *100"/>
    <n v="4"/>
    <d v="2026-01-01T00:00:00"/>
    <d v="2026-10-31T00:00:00"/>
    <x v="20"/>
    <s v="Matriz de reporte de avance en la formulación de la política pública para el envejecimiento y la vejez"/>
    <n v="1"/>
    <m/>
    <m/>
    <m/>
    <m/>
    <s v="Matriz de reporte de avance en la formulación de la política pública para el envejecimiento y la vejez"/>
    <n v="1"/>
    <m/>
    <m/>
    <m/>
    <m/>
    <s v="Matriz de reporte de avance en la formulación de la política pública para el envejecimiento y la vejez"/>
    <n v="1"/>
    <m/>
    <m/>
    <m/>
    <m/>
    <s v="Matriz de reporte de avance en la formulación de la política pública para el envejecimiento y la vejez"/>
    <n v="1"/>
    <m/>
    <m/>
    <m/>
    <m/>
  </r>
  <r>
    <s v="2103 - Implementar un (1) sistema de aseguramiento de la calidad para la_x000a_atención a la primera infancia de prestadores públicos y privados en el_x000a_marco de la atención integral"/>
    <m/>
    <s v="5. Contribuir a que las niñas y niños de la primera infancia en Bogotá reciban atención integral y de calidad, mediante la ampliación de la cobertura, la articulación de esfuerzos y la optimización de la gestión y gobernanza, con el fin de garantizar su bienestar y desarrollo integral."/>
    <s v="No se asocia a política MIPG"/>
    <s v="Prestación de servicios sociales"/>
    <s v="Inversión"/>
    <s v="7939 - Desarrollo de capacidades para las gestantes, niñas, niños, adolescentes y sus familias que promuevan su desarrollo integral en Bogotá D.C."/>
    <s v="Realizar el 100% de las acciones interinstitucionales distritales y locales para el cumplimiento de la Ruta Integral de Atenciones (RIA) y la Política Pública de Primera Infancia, infancia y Adolescencia (PPPIIA)."/>
    <s v="Implementar una estrategia de fortalecimiento técnico y operativo para mejorar la calidad en la atención para la primera infancia, infancia y adolescencia en los servcios."/>
    <x v="0"/>
    <s v="No se asocia a Plan de ajuste y sostenibilidad MIPG"/>
    <s v="PP Infancia y Adolescencia"/>
    <s v="Complementaria"/>
    <n v="59"/>
    <s v="Gestionar el cumplimiento de los 32 productos asociados a la política pública de Primera Infancia, Infancia y Adolescencia, asegurando el cumplimiento de las responsabilidades asignadas a la Secretaría Distrital de Integración Social (SDIS)."/>
    <n v="1"/>
    <s v="Constante"/>
    <s v="Porcentaje de avance en el seguimiento al cumplimiento de los productos de la política pública, a cargo de la SDIS"/>
    <s v="(No. De matrices de seguimiento al cumplimiento de los productos de la política pública, a cargo de la SDIS elaboradas / No. De matrices programadas) *100"/>
    <n v="2"/>
    <d v="2026-01-01T00:00:00"/>
    <d v="2026-12-31T00:00:00"/>
    <x v="21"/>
    <s v="No programado"/>
    <n v="0"/>
    <m/>
    <m/>
    <m/>
    <m/>
    <s v="Matriz de seguimiento al cumplimiento de los productos de la política pública, a cargo de la SDIS"/>
    <n v="1"/>
    <m/>
    <m/>
    <m/>
    <m/>
    <s v="No programado"/>
    <n v="0"/>
    <m/>
    <m/>
    <m/>
    <m/>
    <s v="Matriz de seguimiento al cumplimiento de los productos de la política pública, a cargo de la SDIS"/>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s v="Complementaria"/>
    <n v="60"/>
    <s v="Acompañar y hacer seguimiento a la  implementación de la Política Pública de Habitabilidad en Calle."/>
    <n v="1"/>
    <s v="Constante"/>
    <s v="Porcentaje de seguimiento  a los productos del plan de acción de la política pública de Habitabilidad en Calle"/>
    <s v="(No. De matrices de seguimiento consolidada / No. de seguimiento programado)*100"/>
    <n v="2"/>
    <d v="2026-09-01T00:00:00"/>
    <d v="2026-12-31T00:00:00"/>
    <x v="22"/>
    <s v="No programado"/>
    <n v="0"/>
    <m/>
    <m/>
    <m/>
    <m/>
    <s v="No programado"/>
    <n v="0"/>
    <m/>
    <m/>
    <m/>
    <m/>
    <s v="Informe de seguimiento a la implementación de la política pública de Habitabilidad en Calle"/>
    <n v="1"/>
    <m/>
    <m/>
    <m/>
    <m/>
    <s v="Informe de seguimiento a la implementación de la política pública de Habitabilidad en Calle"/>
    <n v="1"/>
    <m/>
    <m/>
    <m/>
    <m/>
  </r>
  <r>
    <s v="2002. Vincular 3400 Persona(s) habitantes de calle en servicios sociales de_x000a_permanencia"/>
    <m/>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8 - Desarrollo del abordaje integral del fenómeno de habitabilidad en calle para contribuir a la reducción de formas extremas de exclusión en Bogotá D.C."/>
    <s v="Desarrollar  1 estrategia  para la creación y gestión del conocimiento para la adecuada toma de decisiones entorno al fenómeno de habitabilidad en calle en Bogotá."/>
    <s v="Estructurar e implementar metodologías que permitan la identificación y caracterización  de personas, entornos  y procesos en el marco del  fenómeno de habitabilidad en calle."/>
    <x v="0"/>
    <s v="No se asocia a Plan de ajuste y sostenibilidad MIPG"/>
    <s v="PP Para el Fenómeno de Habitabilidad en Calle"/>
    <s v="Complementaria"/>
    <n v="61"/>
    <s v="Acompañar y hacer seguimiento a la operación de las actividades para la formulación de la Política de Habitabilidad en Calle de acuerdo con la Guía para la Formulación e Implementación de las Políticas Públicas del Distrito"/>
    <n v="1"/>
    <s v="Constante"/>
    <s v="Porcentaje de seguimiento al avance de la  formulación de la Política Pública de Habitabilidad en Calle"/>
    <s v="(No. De seguimientos al avance de la formulación de la PP de Habitabilidad en Calle/ No. seguimientos al avance de la formulación de la    PP de Habitabilidad en Calle programados) *100"/>
    <n v="3"/>
    <d v="2026-01-01T00:00:00"/>
    <d v="2026-08-31T00:00:00"/>
    <x v="22"/>
    <s v="Informe de acompañamiento y gestión a la formulación de la Política Pública de Habitabilidad en Calle"/>
    <n v="1"/>
    <m/>
    <m/>
    <m/>
    <m/>
    <s v="Informe de acompañamiento y gestión a la formulación de la Política Pública de Habitabilidad en Calle"/>
    <n v="1"/>
    <m/>
    <m/>
    <m/>
    <m/>
    <s v="Informe de acompañamiento y gestión a la formulación de la Política Pública de Habitabilidad en Calle"/>
    <n v="1"/>
    <m/>
    <m/>
    <m/>
    <m/>
    <s v="No programado"/>
    <n v="0"/>
    <m/>
    <m/>
    <m/>
    <m/>
  </r>
  <r>
    <s v="2033 - Atender a 150000 Joven(es) en los servicios sociales en unidades_x000a_operativas y estrategias de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40 - Implementación de estrategias de inclusión social y productiva para la población joven en situación de pobreza y vulnerabilidad en Bogotá D.C."/>
    <s v="Beneficiar a 40.000 jóvenes a través de una ruta de inclusión social y productiva con enfoque diferencial y de género."/>
    <s v="Seguimiento a la implementación en el distrito de la Política Pública de Juventud y el funcionamiento del Sistema Distrital de Juventud."/>
    <x v="0"/>
    <s v="No se asocia a Plan de ajuste y sostenibilidad MIPG"/>
    <s v="PP de Juventud"/>
    <s v="Complementaria"/>
    <n v="62"/>
    <s v="Acompañar y hacer seguimiento a la  implementación de la Política Pública de Juventud"/>
    <n v="1"/>
    <s v="Constante"/>
    <s v="Porcentaje de seguimiento  a los productos del plan de acción de la política pública de Juventud"/>
    <s v="(No. De matrices de seguimiento consolidada / No. de seguimiento programado)*100"/>
    <n v="2"/>
    <d v="2026-01-01T00:00:00"/>
    <d v="2026-12-31T00:00:00"/>
    <x v="22"/>
    <s v="No programado"/>
    <n v="0"/>
    <m/>
    <m/>
    <m/>
    <m/>
    <s v="Matriz de seguimiento a la implementación de la política pública de Juventud"/>
    <n v="1"/>
    <m/>
    <m/>
    <m/>
    <m/>
    <s v="No programado"/>
    <n v="0"/>
    <m/>
    <m/>
    <m/>
    <m/>
    <s v="Matriz de seguimiento a la implementación de la política pública de Juventud"/>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Realizar el seguimiento a la implementación del Plan de Acción de la Política Pública Social para el Envejecimiento y la Vejez - PPSEV."/>
    <x v="0"/>
    <s v="No se asocia a Plan de ajuste y sostenibilidad MIPG"/>
    <s v="PP Para el envejecimiento y Vejez"/>
    <s v="Complementaria"/>
    <n v="63"/>
    <s v="Acompañar y hacer seguimiento a la implementación de la Política Pública para el Envejecimiento y Vejez"/>
    <n v="1"/>
    <s v="Suma"/>
    <s v="Porcentaje de seguimiento  a los productos del plan de acción de la política pública para el Envejecimiento y la Vejez"/>
    <s v="(No. De matrices de seguimiento consolidada / No. de seguimiento programado)*100"/>
    <n v="1"/>
    <d v="2026-11-01T00:00:00"/>
    <d v="2026-12-31T00:00:00"/>
    <x v="22"/>
    <s v="No programado"/>
    <n v="0"/>
    <m/>
    <m/>
    <m/>
    <m/>
    <s v="No programado"/>
    <n v="0"/>
    <m/>
    <m/>
    <m/>
    <m/>
    <s v="No programado"/>
    <n v="0"/>
    <m/>
    <m/>
    <m/>
    <m/>
    <s v="Matriz de seguimiento a la implementación de la política pública para el Envejecimiento y Vejez"/>
    <n v="1"/>
    <m/>
    <m/>
    <m/>
    <m/>
  </r>
  <r>
    <s v="2034 - Atender a 161000 Persona(s) mayores en los servicios sociales y transferencias"/>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7937 - Generación de oportunidades para la inclusión social y productiva de las personas mayores en Bogotá D.C."/>
    <s v="Atender a 85.898 persona mayores a través de procesos ocupacionales y de desarrollo humano, procesos de autocuidado, de cuidado integral y protección."/>
    <s v="Adelantar la evaluación y la reformulación de la Política Pública Social para el Envejecimiento y la Vejez -PPSEV, teniendo en cuenta el concepto de nueva longevidad."/>
    <x v="0"/>
    <s v="No se asocia a Plan de ajuste y sostenibilidad MIPG"/>
    <s v="PP Para el envejecimiento y Vejez"/>
    <s v="Complementaria"/>
    <n v="64"/>
    <s v="Acompañar y hacer seguimiento a la operación de las actividades para la formulación de la Política Pública para el Envejecimiento y la Vejez de acuerdo con la Guía para la Formulación e Implementación de las Políticas Públicas del Distrito"/>
    <n v="1"/>
    <s v="Constante"/>
    <s v="Porcentaje de seguimiento al avance de la formulación de la Política Pública para el Envejecimiento y la Vejez"/>
    <s v="(No. De seguimientos al avance de la formulación de la PPSEV/No. De seguimientos al avance de la formulación de la PPSEV programados) * 100"/>
    <n v="4"/>
    <d v="2026-01-01T00:00:00"/>
    <d v="2026-10-31T00:00:00"/>
    <x v="22"/>
    <s v="Informe de acompañamiento y gestión a la formulación de la Política Pública para el Envejecimiento y la Vejez "/>
    <n v="1"/>
    <m/>
    <m/>
    <m/>
    <m/>
    <s v="Informe de acompañamiento y gestión a la formulación de la Política Pública para el Envejecimiento y la Vejez "/>
    <n v="1"/>
    <m/>
    <m/>
    <m/>
    <m/>
    <s v="Informe de acompañamiento y gestión a la formulación de la Política Pública para el Envejecimiento y la Vejez "/>
    <n v="1"/>
    <m/>
    <m/>
    <m/>
    <m/>
    <s v="Informe de acompañamiento y gestión a la formulación de la Política Pública para el Envejecimiento y la Vejez "/>
    <n v="1"/>
    <m/>
    <m/>
    <m/>
    <m/>
  </r>
  <r>
    <s v="2103 - Implementar un (1) sistema de aseguramiento de la calidad para la_x000a_atención a la primera infancia de prestadores públicos y privados en el_x000a_marco de la atención integral"/>
    <m/>
    <s v="5. Contribuir a que las niñas y niños de la primera infancia en Bogotá reciban atención integral y de calidad, mediante la ampliación de la cobertura, la articulación de esfuerzos y la optimización de la gestión y gobernanza, con el fin de garantizar su bienestar y desarrollo integral."/>
    <s v="No se asocia a política MIPG"/>
    <s v="Prestación de servicios sociales"/>
    <s v="Inversión"/>
    <s v="7939 - Desarrollo de capacidades para las gestantes, niñas, niños, adolescentes y sus familias que promuevan su desarrollo integral en Bogotá D.C."/>
    <s v="Realizar el 100% de las acciones interinstitucionales distritales y locales para el cumplimiento de la Ruta Integral de Atenciones (RIA) y la Política Pública de Primera Infancia, infancia y Adolescencia (PPPIIA)."/>
    <s v="Implementar una estrategia de fortalecimiento técnico y operativo para mejorar la calidad en la atención para la primera infancia, infancia y adolescencia en los servcios."/>
    <x v="0"/>
    <s v="No se asocia a Plan de ajuste y sostenibilidad MIPG"/>
    <s v="PP Infancia y Adolescencia"/>
    <s v="Complementaria"/>
    <n v="65"/>
    <s v="Acompañar y hacer seguimiento a la  implementación de la Política Pública de Primera Infancia, Infancia y Adolescencia."/>
    <n v="1"/>
    <s v="Constante"/>
    <s v="Porcentaje de seguimiento  a los productos del plan de acción de la política pública para la primera Infancia, Infancia y Adolescencia"/>
    <s v="(No. De matrices de seguimiento consolidada / No. de seguimiento programado)*100"/>
    <n v="2"/>
    <d v="2026-01-01T00:00:00"/>
    <d v="2026-12-31T00:00:00"/>
    <x v="22"/>
    <s v="No programado"/>
    <n v="0"/>
    <m/>
    <m/>
    <m/>
    <m/>
    <s v="Matriz de seguimiento en la implementación de la política pública de Primera Infancia, Infancia y Adolescencia"/>
    <n v="1"/>
    <m/>
    <m/>
    <m/>
    <m/>
    <s v="No programado"/>
    <n v="0"/>
    <m/>
    <m/>
    <m/>
    <m/>
    <s v="Matriz de seguimiento en la implementación de la política pública de Primera Infancia, Infancia y Adolescencia"/>
    <n v="1"/>
    <m/>
    <m/>
    <m/>
    <m/>
  </r>
  <r>
    <s v="2039. Coordinar un Plan Distrital de prevención de violencias dirigido a las personas que estén en riesgo sean o hayan sido víctimas de violencia en el contexto familiar y violencia sexual."/>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Implementar 1 modelo de Atención Integral a las Familias - MAIF."/>
    <s v="Liderar y gestionar la reformulación, implementación y seguimiento de la Política Pública para las familias, así como la transversalización del enfoque diferencial de familias en otras políticas públicas en el Distrito​."/>
    <x v="0"/>
    <s v="No se asocia a Plan de ajuste y sostenibilidad MIPG"/>
    <s v="PP Para las Familias"/>
    <s v="Complementaria"/>
    <n v="66"/>
    <s v="Verificar el proceso de  formulación  de la Política Pública para las Familias"/>
    <n v="1"/>
    <s v="Constante"/>
    <s v="Porcentaje de seguimiento en la  formulación de la nueva política pública para las Familias "/>
    <s v="(No. De matrices de seguimiento consolidada / No. de seguimiento programado)*100"/>
    <n v="2"/>
    <d v="2026-01-01T00:00:00"/>
    <d v="2026-12-31T00:00:00"/>
    <x v="23"/>
    <s v="No programado"/>
    <n v="0"/>
    <m/>
    <m/>
    <m/>
    <m/>
    <s v="Matriz de seguimiento en  la formulación de la nueva política pública para las Familias "/>
    <n v="1"/>
    <m/>
    <m/>
    <m/>
    <m/>
    <s v="No programado"/>
    <n v="0"/>
    <m/>
    <m/>
    <m/>
    <m/>
    <s v="Matriz de seguimiento en  la formulación de la nueva política pública para las Familias "/>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con discapacidad, sus familias y sus personas cuidadoras."/>
    <s v="Implementar y hacer seguimiento de la Política  Pública de Discapacidad para Bogotá, y la transversalización del enfoque diferencial de discapacidad en otras políticas públicas en el Distrito​."/>
    <x v="0"/>
    <s v="No se asocia a Plan de ajuste y sostenibilidad MIPG"/>
    <s v="PP para la Discapacidad"/>
    <s v="Complementaria"/>
    <n v="67"/>
    <s v="Verificar la implementación de la Política Pública de discapacidad"/>
    <n v="1"/>
    <s v="Constante"/>
    <s v="Porcentaje de seguimiento  a los productos del plan de acción de la política pública para la Discapacidad"/>
    <s v="(No. De matrices de seguimiento consolidada / No. de seguimiento programado)*100"/>
    <n v="2"/>
    <d v="2026-01-01T00:00:00"/>
    <d v="2026-12-31T00:00:00"/>
    <x v="23"/>
    <s v="No programado"/>
    <n v="0"/>
    <m/>
    <m/>
    <m/>
    <m/>
    <s v="Matriz de seguimiento en la implementación de la política pública de Discapacidad"/>
    <n v="1"/>
    <m/>
    <m/>
    <m/>
    <m/>
    <s v="No programado"/>
    <n v="0"/>
    <m/>
    <m/>
    <m/>
    <m/>
    <s v="Matriz de seguimiento en la implementación de la política pública de Discapacidad"/>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Vincular a 10.000 personas con discapacidad, sus familias y sus personas cuidadoras en los servicios sociales."/>
    <s v="Fomentar la inclusión social y productiva de las personas con discapacidad, sus familias y sus personas cuidadoras a través de la articulación transectorial que permita la generación de oportunidades y el goce efectivo de sus derechos."/>
    <x v="0"/>
    <s v="No se asocia a Plan de ajuste y sostenibilidad MIPG"/>
    <s v="PP para la Discapacidad"/>
    <s v="Complementaria"/>
    <n v="68"/>
    <s v="Fortalecer técnicamente en la transformación de los servicios sociales con enfoque o rutas de inclusión social y productiva de las Subdirecciones adscritas a la Dirección"/>
    <n v="1"/>
    <s v="Constante"/>
    <s v="Porcentaje de elaboración del Informe de gestión del fortalecimiento técnico y servicios sociales de las Subdirecciones adscritas a la Dirección"/>
    <s v="(No. de informes de gestión elaborados / No. De informes programados) *100"/>
    <n v="2"/>
    <d v="2026-01-01T00:00:00"/>
    <d v="2026-12-31T00:00:00"/>
    <x v="23"/>
    <s v="No programado"/>
    <n v="0"/>
    <m/>
    <m/>
    <m/>
    <m/>
    <s v="Informe de gestión del fortalecimiento técnico y servicios sociales de las Subdirecciones adscritas a la Dirección"/>
    <n v="1"/>
    <m/>
    <m/>
    <m/>
    <m/>
    <s v="No programado"/>
    <n v="0"/>
    <m/>
    <m/>
    <m/>
    <m/>
    <s v="Informe de gestión del fortalecimiento técnico y servicios sociales de las Subdirecciones adscritas a la Dirección"/>
    <n v="1"/>
    <m/>
    <m/>
    <m/>
    <m/>
  </r>
  <r>
    <s v="2040. Crear 2 nuevas casas LGBTI"/>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Implementar 2 planes para la puesta en funcionamiento de las nuevas Casas LGBTI."/>
    <s v="Gestionar las acciones intrainstitucionales e intersectoriales requeridas para la puesta en funcionamiento de las nuevas Casas LGBTI."/>
    <x v="0"/>
    <s v="No se asocia a Plan de ajuste y sostenibilidad MIPG"/>
    <s v="PP para la garantía plena de los derechos de las personas LGBTI"/>
    <s v="Complementaria"/>
    <n v="69"/>
    <s v="Estructurar el servicio social a implementar en la nueva Casa LGBTI, mediante la definición del modelo de atención, los lineamientos operativos y los componentes de dotación que soporten su puesta en marcha."/>
    <n v="1"/>
    <s v="Creciente"/>
    <s v="Informe técnico de estructuración del servicio social elaborados."/>
    <s v="(Número de informes técnicos elaborados / Número de informes técnicos programados) x 100"/>
    <n v="2"/>
    <d v="2026-01-01T00:00:00"/>
    <d v="2026-12-31T00:00:00"/>
    <x v="24"/>
    <s v="No programado"/>
    <n v="0"/>
    <m/>
    <m/>
    <m/>
    <m/>
    <s v="No programado"/>
    <n v="0"/>
    <m/>
    <m/>
    <m/>
    <m/>
    <s v="Informe técnico de estructuración del servicio social, que dé cuenta de las gestiones realizadas, documentos técnicos, lineamientos misionales, propuesta de modelo de atención, componentes de dotación y articulaciones institucionales adelantadas para la puesta en funcionamiento de la nueva unidad operativa."/>
    <n v="1"/>
    <m/>
    <m/>
    <m/>
    <m/>
    <s v="Informe técnico de estructuración del servicio social, que dé cuenta de las gestiones realizadas, documentos técnicos, lineamientos misionales, propuesta de modelo de atención, componentes de dotación y articulaciones institucionales adelantadas para la puesta en funcionamiento de la nueva unidad operativa."/>
    <n v="1"/>
    <m/>
    <m/>
    <m/>
    <m/>
  </r>
  <r>
    <s v="2028. Adaptar 10 servicios sociales y estrategias de integración social priorizadas para la atención diferencial y la inclusión de personas LGBTI, con enfoque etario y rural, en articulación con el Sistema Distrital de Cuidado."/>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de los sectores sociales LGBTI, sus familias y redes de apoyo."/>
    <s v="Implementar la Política Pública LGBTI, y la transversalización del enfoque diferencial por orientaciones sexuales e identidades de género diversas (OSIGD) en otras políticas públicas del Distrito​."/>
    <x v="0"/>
    <s v="No se asocia a Plan de ajuste y sostenibilidad MIPG"/>
    <s v="PP para la garantía plena de los derechos de las personas LGBTI"/>
    <s v="Complementaria"/>
    <n v="70"/>
    <s v="Implementar un plan de  fortalecimiento de capacidades para la transformación cultural que promueva prácticas incluyentes y contribuya a la reducción de la discriminación hacia personas de los sectores sociales LGBTI."/>
    <n v="1"/>
    <s v="Constante"/>
    <s v="Porcentaje de avance en la implementación del plan de fortalecimiento de capacidades para la transformación cultural incluyente."/>
    <s v="(No. De informes trimestrales elaborados / No. de informes programados) *100"/>
    <n v="4"/>
    <d v="2026-01-01T00:00:00"/>
    <d v="2026-12-31T00:00:00"/>
    <x v="24"/>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s v="Informe trimestral de implementación del Plan de Cualificación y fortalecimiento de capacidades para la Transformación Cultural  "/>
    <n v="1"/>
    <m/>
    <m/>
    <m/>
    <m/>
  </r>
  <r>
    <s v="2039. Coordinar un Plan Distrital de prevención de violencias dirigido a las personas que estén en riesgo sean o hayan sido víctimas de violencia en el contexto familiar y violencia sexual."/>
    <m/>
    <s v="3. Fortalecer familias, proteger la niñez y construir entornos libres de violencia en el contexto familiar, mediante un modelo integral e innovador que promueva la prevención, y garantice servicios eficientes y adaptados a cada realidad."/>
    <s v="No se asocia a política MIPG"/>
    <s v="Prestación de servicios sociales"/>
    <s v="Inversión"/>
    <s v="8047-Generación de respuestas integradoras para la Inclusión social y productiva, y la prevención de todas las formas de violencia y discriminación en Bogotá D.C."/>
    <s v="Gestionar el 100% de las acciones para el cumplimiento del plan distrital de prevención de violencias en el contexto familiar y abuso sexual a NNA."/>
    <s v="Implementar y realizar seguimiento al Plan distrital de prevención de violencias en el contexto familiar y abuso sexual a niños, niñas y adolescentes, en articulación con los diferentes sectores públicos y privados del distrito."/>
    <x v="0"/>
    <s v="No se asocia a Plan de ajuste y sostenibilidad MIPG"/>
    <s v="PP Para las Familias"/>
    <s v="Complementaria"/>
    <n v="71"/>
    <s v="Implementar el plan de prevención y atención de violencia en el contexto familiar y violencia sexual en el Marco de Consejo Distrital de Atención a víctimas de violencia intrafamiliar, violencias y explotación sexual de niños niñas y adolescentes según lo establecido en el artículo 5 del  Acuerdo 152 del 2005."/>
    <n v="1"/>
    <s v="Suma"/>
    <s v="No de informes trimestrales de seguimiento al Plan de Acción del Consejo Distrital de Atención a víctimas de violencia intrafamiliar, violencias y explotación sexual de niños niñas y adolescentes"/>
    <s v="Sumatoria del número de informes trimestrales de seguimiento al Plan de Acción del Consejo Distrital de Atención a víctimas de violencia intrafamiliar, violencias y explotación sexual de niños niñas y adolescentes"/>
    <n v="4"/>
    <d v="2026-01-01T00:00:00"/>
    <d v="2026-12-31T00:00:00"/>
    <x v="25"/>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s v="Informe de gestión trimestral del Plan de Acción del Consejo Distrital de Atención a víctimas de violencia intrafamiliar, violencias y explotación sexual de niños niñas y adolescentes"/>
    <n v="1"/>
    <m/>
    <m/>
    <m/>
    <m/>
  </r>
  <r>
    <s v="2039. Coordinar un Plan Distrital de prevención de violencias dirigido a las personas que estén en riesgo sean o hayan sido víctimas de violencia en el contexto familiar y violencia sexual."/>
    <m/>
    <s v="3. Fortalecer familias, proteger la niñez y construir entornos libres de violencia en el contexto familiar, mediante un modelo integral e innovador que promueva la prevención, y garantice servicios eficientes y adaptados a cada realidad."/>
    <s v="No se asocia a política MIPG"/>
    <s v="Prestación de servicios sociales"/>
    <s v="Inversión"/>
    <s v="8047-Generación de respuestas integradoras para la Inclusión social y productiva, y la prevención de todas las formas de violencia y discriminación en Bogotá D.C."/>
    <s v="Gestionar el 100% de las acciones para el cumplimiento del plan distrital de prevención de violencias en el contexto familiar y abuso sexual a NNA."/>
    <s v="Implementar y realizar seguimiento al Plan distrital de prevención de violencias en el contexto familiar y abuso sexual a niños, niñas y adolescentes, en articulación con los diferentes sectores públicos y privados del distrito."/>
    <x v="0"/>
    <s v="No se asocia a Plan de ajuste y sostenibilidad MIPG"/>
    <s v="PP Para las Familias"/>
    <s v="Complementaria"/>
    <n v="72"/>
    <s v="Desarrollar procesos de orientación y/o sensibilización a personas para la prevención de las violencias en el contexto familiar y sexual en Bogotá"/>
    <n v="1"/>
    <s v="Constante"/>
    <s v="Porcentaje de jornadas orientación y/o sensibilización a personas para la prevención de las violencias en el contexto familiar y sexual en Bogotá "/>
    <s v="(No. De jornadas orientación y/o sensibilización a personas para la prevención de las violencias en el contexto familiar y sexual en Bogotá realizadas / programadas)*100"/>
    <n v="2"/>
    <d v="2026-01-01T00:00:00"/>
    <d v="2026-12-31T00:00:00"/>
    <x v="25"/>
    <s v="No programado"/>
    <n v="0"/>
    <m/>
    <m/>
    <m/>
    <m/>
    <s v="Jornadas orientación y/o sensibilización a personas para la prevención de las violencias en el contexto familiar y sexual en Bogotá realizadas en el trimestre"/>
    <n v="1"/>
    <m/>
    <m/>
    <m/>
    <m/>
    <s v="No programado"/>
    <n v="0"/>
    <m/>
    <m/>
    <m/>
    <m/>
    <s v="Jornadas orientación y/o sensibilización a personas para la prevención de las violencias en el contexto familiar y sexual en Bogotá realizadas en el trimestre"/>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Fortalecer 1 modelo de inclusión para personas con discapacidad, sus familias y sus personas cuidadoras."/>
    <s v="Actualizar, implementar y hacer seguimiento al modelo de inclusión para personas con discapacidad, sus familias y sus personas cuidadoras, considerando los distintos enfoques desde una perspectiva interseccional, que ofrezca respuestas integradoras promoviendo su participación en igualdad de condiciones. "/>
    <x v="0"/>
    <s v="No se asocia a Plan de ajuste y sostenibilidad MIPG"/>
    <s v="PP para la Discapacidad"/>
    <s v="Complementaria"/>
    <n v="73"/>
    <s v="Implementar la campaña distrital de transformación de imaginarios sociales de discapacidad"/>
    <n v="1"/>
    <s v="Constante"/>
    <s v="Porcentaje de avance en la campaña distrital de transformación de imaginarios sociales de discapacidad"/>
    <s v="(No. Informes elaborados / No. De actividades programadas)*100"/>
    <n v="2"/>
    <d v="2026-01-01T00:00:00"/>
    <d v="2026-12-31T00:00:00"/>
    <x v="26"/>
    <s v="No programado"/>
    <n v="0"/>
    <m/>
    <m/>
    <m/>
    <m/>
    <s v="Informe semestral de seguimiento a la implementación de la campaña de transformación de imaginarios sociales de discapacidad"/>
    <n v="1"/>
    <m/>
    <m/>
    <m/>
    <m/>
    <s v="No programado"/>
    <n v="0"/>
    <m/>
    <m/>
    <m/>
    <m/>
    <s v="Informe semestral de seguimiento a la implementación de la campaña de transformación de imaginarios sociales de discapacidad"/>
    <n v="1"/>
    <m/>
    <m/>
    <m/>
    <m/>
  </r>
  <r>
    <s v="2032. Atender a 10.000 personas con discapacidad sus familias y sus personas cuidadoras a través de servicios sociales estrategias y acciones transversales que favorezcan su inclusión social y productiva."/>
    <m/>
    <s v="4. Ofrecer procesos de inclusión social y productiva, que aseguren enfoques diferenciales y territoriales, para la garantía de acceso equitativo y estrategias inclusivas para personas con discapacidad, jóvenes, personas mayores, personas de los sectores LGBTI, y otras en riesgo de vulneración de derechos, a través del afianzamiento de alianzas intersectoriales y la complementariedad de los servicios."/>
    <s v="No se asocia a política MIPG"/>
    <s v="Prestación de servicios sociales"/>
    <s v="Inversión"/>
    <s v="8047-Generación de respuestas integradoras para la Inclusión social y productiva, y la prevención de todas las formas de violencia y discriminación en Bogotá D.C."/>
    <s v="Vincular a 10.000 personas con discapacidad, sus familias y sus personas cuidadoras en los servicios sociales."/>
    <s v="Fomentar la inclusión social y productiva de las personas con discapacidad, sus familias y sus personas cuidadoras a través de la articulación transectorial que permita la generación de oportunidades y el goce efectivo de sus derechos."/>
    <x v="0"/>
    <s v="No se asocia a Plan de ajuste y sostenibilidad MIPG"/>
    <s v="PP para la Discapacidad"/>
    <s v="Complementaria"/>
    <n v="74"/>
    <s v="Implementar los procesos de inclusión social y productiva de los servicios sociales, estrategias y acciones transversales de la Subdirección para la Discapacidad"/>
    <n v="1"/>
    <s v="Constante"/>
    <s v="Porcentaje de avance en el seguimiento a los procesos de inclusión social y productiva de los servicios sociales, estrategias y acciones transversales de la Subdirección para la Discapacidad"/>
    <s v="(No. De matrices elaboradas / No. De matrices programadas)*100"/>
    <n v="2"/>
    <d v="2026-01-01T00:00:00"/>
    <d v="2026-12-31T00:00:00"/>
    <x v="26"/>
    <s v="No programado"/>
    <n v="0"/>
    <m/>
    <m/>
    <m/>
    <m/>
    <s v="Matriz de seguimiento semestral a los procesos de inclusión social y productiva de los servicios sociales, estrategias y acciones transversales de la Subdirección para la Discapacidad"/>
    <n v="1"/>
    <m/>
    <m/>
    <m/>
    <m/>
    <s v="No programado"/>
    <n v="0"/>
    <m/>
    <m/>
    <m/>
    <m/>
    <s v="Matriz de seguimiento semestral a los procesos de inclusión social y productiva de los servicios sociales, estrategias y acciones transversales de la Subdirección para la Discapacidad"/>
    <n v="1"/>
    <m/>
    <m/>
    <m/>
    <m/>
  </r>
  <r>
    <s v="1987 - Atender 1300000 Persona(s) pobres extremas, pobres, vulnerables y víctimas del conflicto interno armado en esas condiciones, mediante transferencias monetarias (condicionadas y no condicionadas) donde se garantice que la población beneficiaria en su mayoría sean mujeres"/>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Seguimiento y evaluación del desempeño institucional"/>
    <s v="Gestión de trasnferencias"/>
    <s v="Inversión y Funcionamiento"/>
    <s v="7938 - Implementación de Transferencias monetarias para hogares en condición de pobreza o vulnerabilidad en Bogotá D.C."/>
    <s v="Realizar el 100% de los estudios requeridos para hacer el seguimiento a los resultados o impactos de la estrategia IMG."/>
    <s v="Desarrollar estudios sobre temáticas priorizadas por la estrategia IMG."/>
    <x v="0"/>
    <s v="No se asocia a Plan de ajuste y sostenibilidad MIPG"/>
    <s v="No se asocia a Políticas Públicas"/>
    <s v="Complementaria"/>
    <n v="75"/>
    <s v="Desarrollar e implementar el Marco de Seguimiento y Monitoreo Interno a las actividades y/o productos misionales de la Estrategia IMG."/>
    <n v="1"/>
    <s v="Suma"/>
    <s v="Porcentaje de avance en el diseño e implementación del Marco de Seguimiento y Monitoreo Interno a las actividades y/o productos misionales de la Estrategia IMG"/>
    <s v="No. de documentos de avance en el desarrollo y establecimiento del marco de seguimiento y monitoreo interno realizados en el periodo / No. de documentos programados en el periodo *100"/>
    <n v="4"/>
    <d v="2026-01-01T00:00:00"/>
    <d v="2026-12-31T00:00:00"/>
    <x v="27"/>
    <s v="Documento de avance N. 1 con información de la contextualización y justificación del Marco de Seguimiento y Monitoreo Interno de la Estrategia IMG."/>
    <n v="1"/>
    <m/>
    <m/>
    <m/>
    <m/>
    <s v="Documento de avance N. 2 que contenga indicadores de línea base y metas 2026 en el Marco de Seguimiento y Monitoreo Interno de la Estrategia IMG."/>
    <n v="1"/>
    <m/>
    <m/>
    <m/>
    <m/>
    <s v="Documento de avance N. 3 que contenga la herramienta de seguimiento a los indicadores de actividad y/o productos misionales, con el protocolo de aplicación"/>
    <n v="1"/>
    <m/>
    <m/>
    <m/>
    <m/>
    <s v="Documento final consolidado del desarrollo y establecimiento Marco de Seguimiento y Monitoreo Interno a las Actividades y/o productos misionales de la Estrategia IMG"/>
    <n v="1"/>
    <m/>
    <m/>
    <m/>
    <m/>
  </r>
  <r>
    <s v="1987 - Atender 1300000 Persona(s) pobres extremas, pobres, vulnerables y víctimas del conflicto interno armado en esas condiciones, mediante transferencias monetarias (condicionadas y no condicionadas) donde se garantice que la población beneficiaria en su mayoría sean mujeres"/>
    <m/>
    <s v="2.Contribuir a la reducción de la pobreza y la inseguridad alimentaria a través de transferencias monetarias y no monetarias con enfoque diferencial, y la priorización de personas pobres extremas, pobres, vulnerables, víctimas del conflicto interno armado, jóvenes, mujeres y personas mayores."/>
    <s v="Servicio al ciudadano"/>
    <s v="Gestión de trasnferencias"/>
    <s v="Inversión y Funcionamiento"/>
    <s v="7938 - Implementación de Transferencias monetarias para hogares en condición de pobreza o vulnerabilidad en Bogotá D.C."/>
    <s v="Disponer de 5 canales que garanticen el acceso a la información relacionada con la estrategia IMG para los diferentes interesados."/>
    <s v="Desarrollar una estrategia enfocada en mejorar el relacionamiento con la ciudadanía  y los beneficiarios de IMG."/>
    <x v="0"/>
    <s v="No se asocia a Plan de ajuste y sostenibilidad MIPG"/>
    <s v="No se asocia a Políticas Públicas"/>
    <s v="Complementaria"/>
    <n v="76"/>
    <s v="Implementar un conjunto de acciones de bancarización a la población beneficiaria de la Estrategia de Ingreso Mínimo Garantizado (IMG), orientada a promover la apertura y uso activo de cuentas financieras en entidades autorizadas, de acuerdo con la elección de la persona."/>
    <n v="1"/>
    <s v="Suma"/>
    <s v="Porcentaje de avance en la implementación de  acciones que permitan la bancarización de la población beneficiaria de la Estrategia de Ingreso Mínimo Garantizado (IMG)"/>
    <s v="No. de Informes de avance en la implementación de   acciones que permitan la bancarización de la población beneficiaria de la Estrategia de Ingreso Mínimo Garantizado (IMG) *100"/>
    <n v="2"/>
    <d v="2026-01-01T00:00:00"/>
    <d v="2026-12-31T00:00:00"/>
    <x v="28"/>
    <s v="No programado"/>
    <n v="0"/>
    <m/>
    <m/>
    <m/>
    <m/>
    <s v="Informe No. 1 trimestral de seguimiento al avance de la implementación  de   acciones que permitan la bancarización de la población beneficiaria de la Estrategia de Ingreso Mínimo Garantizado (IMG)"/>
    <n v="1"/>
    <m/>
    <m/>
    <m/>
    <m/>
    <s v="No programado"/>
    <n v="0"/>
    <m/>
    <m/>
    <m/>
    <m/>
    <s v="Informe  No 2. Resultados generales  de la implementación  de   acciones que permitan la bancarización de la población beneficiaria de la Estrategia de Ingreso Mínimo Garantizado (IMG)"/>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3-Atender 87.900 personas colombianas o migrantes internacionales que residan o transiten por Bogotá, que requieran respuesta inmediata y transitoria ante una emergencia de carácter social, natural y/o antrópica."/>
    <s v="01Realizar la implementación, seguimiento, monitoreo y sistematización de una (1) estrategia para identificar y atender a colombia"/>
    <x v="0"/>
    <s v="No se asocia a Plan de ajuste y sostenibilidad MIPG"/>
    <s v="No se asocia a Políticas Públicas"/>
    <s v="Complementaria"/>
    <n v="77"/>
    <s v="Implementar la caracterización de la población identificada en emergencia social, natural y/o antrópica"/>
    <n v="1"/>
    <s v="Creciente"/>
    <s v="Porcentaje de avance en el documento de caracterización de la población identificada en emergencia social, natural y/o antrópica"/>
    <s v="(Porcentaje de avance en el documento ejecutado/Porcentaje de avance en el documento programado para la vigencia)*100"/>
    <n v="1"/>
    <d v="2026-06-01T00:00:00"/>
    <d v="2026-12-31T00:00:00"/>
    <x v="29"/>
    <s v="No programado"/>
    <n v="0"/>
    <m/>
    <m/>
    <m/>
    <m/>
    <s v="Avance en documento de caracterización de la población identificada en emergencia social, natural y/o antrópica"/>
    <n v="0.5"/>
    <m/>
    <m/>
    <m/>
    <m/>
    <s v="No programado"/>
    <n v="0"/>
    <m/>
    <m/>
    <m/>
    <m/>
    <s v="Documento de caracterización de la población identificada en emergencia social, natural y/o antrópica"/>
    <n v="1"/>
    <m/>
    <m/>
    <m/>
    <m/>
  </r>
  <r>
    <s v="2001. Implementar una (1) estrategia territorial intersectorial de focalización (identificación y caracterización) para ofertar los servicios sociales a la población que vive en residencias tipo &quot;pagadiarios&quot; en situación de pobreza y pobreza extrema, según el instrumento definido, con enfoque diferencial, poblacional y de género"/>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4-Atender 7000 personas en exclusión social, pobreza, vulnerabilidad y/o fragilidad social que habitan en residencias tipo pagadiarios, a través de la implementación de la estrategia territorial definida."/>
    <s v="01Realizar la implementación, seguimiento, monitoreo y sistematización de una (1) estrategia de abordaje territorial para identifi"/>
    <x v="0"/>
    <s v="No se asocia a Plan de ajuste y sostenibilidad MIPG"/>
    <s v="No se asocia a Políticas Públicas"/>
    <s v="Complementaria"/>
    <n v="78"/>
    <s v="Identificar y caracterizar inmuebles tipo pagadiario y personas que habitan en residencias tipo pagadiario en las localidades priorizadas"/>
    <n v="1"/>
    <s v="Creciente"/>
    <s v="Porcentaje de avance en el documento de identificación y caracterización de inmuebles tipo pagadiario y personas que habitan en residencias tipo pagadiario"/>
    <s v="(Porcentaje de avance en el documento ejecutado/Porcentaje de avance en el documento programado para la vigencia)*100"/>
    <n v="1"/>
    <d v="2026-06-01T00:00:00"/>
    <d v="2026-12-31T00:00:00"/>
    <x v="29"/>
    <s v="No programado"/>
    <n v="0"/>
    <m/>
    <m/>
    <m/>
    <m/>
    <s v="Avance en documento de identificación y caracterización de inmuebles tipo pagadiario y personas que habitan en residencias tipo pagadiario"/>
    <n v="0.5"/>
    <m/>
    <m/>
    <m/>
    <m/>
    <s v="No programado"/>
    <n v="0"/>
    <m/>
    <m/>
    <m/>
    <m/>
    <s v="Documento de identificación y caracterización de inmuebles tipo pagadiario y personas que habitan en residencias tipo pagadiario"/>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79"/>
    <s v="Consolidar los resultados de la implementación del modelo de gestión del abordaje territorial, en las  localidades de Bogotá_x000a__x000a_"/>
    <n v="1"/>
    <s v="Suma"/>
    <s v="Número de informes de resultados consolidados de la implementación del Modelo de gestión del abordaje territorial elaborados "/>
    <s v="Número de informes elaborados"/>
    <n v="4"/>
    <d v="2026-01-01T00:00:00"/>
    <d v="2026-12-31T00:00:00"/>
    <x v="30"/>
    <s v="Informe con los resultados presentados durante el primer trimestre de la vigencia  "/>
    <n v="1"/>
    <m/>
    <m/>
    <m/>
    <m/>
    <s v="Informe con los resultados presentados durante el segundo  trimestre de la vigencia  "/>
    <n v="1"/>
    <m/>
    <m/>
    <m/>
    <m/>
    <s v="Informe con los resultados presentados durante el tercer trimestre de la vigencia  "/>
    <n v="1"/>
    <m/>
    <m/>
    <m/>
    <m/>
    <s v="Informe con los resultados presentados durante el cuarto trimestre de la vigencia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0"/>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1"/>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1"/>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2"/>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2"/>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3"/>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3"/>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4"/>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4"/>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5"/>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5"/>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6"/>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6"/>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7"/>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7"/>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8"/>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8"/>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39"/>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89"/>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0"/>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0"/>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1"/>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1"/>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2"/>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2"/>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3"/>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3"/>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4"/>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4"/>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5"/>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1-Implementar 1 modelo de gestión del abordaje territorial de la Secretaría Distrital de Integración Social en las 20 localidades de Bogotá."/>
    <s v="01Asistir técnicamente a las 20 localidades de Bogotá en la implementación del modelo de gestión del abordaje territorial."/>
    <x v="0"/>
    <s v="No se asocia a Plan de ajuste y sostenibilidad MIPG"/>
    <s v="No se asocia a Políticas Públicas"/>
    <s v="Complementaria"/>
    <n v="95"/>
    <s v="Implementar el plan de acción local de la apuesta estratégica definida, en el marco del Modelo de Gestión de Abordaje Territorial "/>
    <n v="1"/>
    <s v="Constante"/>
    <s v="Porcentaje de seguimiento a la implementación del plan de acción local de la apuesta estratégica definida"/>
    <s v="(No. De seguimientos a la implementación del plan de acción local elaborados / No. De seguimientos programados) *100"/>
    <n v="4"/>
    <d v="2026-01-01T00:00:00"/>
    <d v="2026-12-31T00:00:00"/>
    <x v="46"/>
    <s v="  Matriz de seguimiento a la implementación del plan de acción local de la apuesta estratégica definida_x000a_"/>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_x000a_ en el marco del Modelo de Gestión de abordaje territorial "/>
    <n v="1"/>
    <m/>
    <m/>
    <m/>
    <m/>
    <s v="Matriz de seguimiento a la implementación del plan de acción local de la apuesta estratégica definida, en el marco del Modelo de Gestión de abordaje territorial "/>
    <n v="1"/>
    <m/>
    <m/>
    <m/>
    <m/>
  </r>
  <r>
    <s v="2000. Implementar una (1) estrategia de abordaje territorial para beneficiar a personas migrantes o personas en situaciones de emergencias sociales sanitarias naturales antrópicas y de vulnerabilidad inminente."/>
    <s v="1. Reducción de formas extremas de exclusión"/>
    <s v="1. Reducir las formas extremas de exclusión en Bogotá de personas, familias y hogares mediante estrategias que garanticen el acceso a servicios básicos y oportunidades socioeconómicas, mediante el fortalecimiento de la inclusión social y productiva."/>
    <s v="No se asocia a política MIPG"/>
    <s v="Prestación de servicios sociales"/>
    <s v="Inversión"/>
    <s v="7947 - Fortalecimiento de la gestión territorial para la promoción de la gobernanza, inclusión y movilidad social en los territorios urbanos y rurales de Bogotá D.C."/>
    <s v="02-Atender 200.000 personas para el desarrollo y fortalecimiento de capacidades, que aporten a la inclusión social y/o productiva en los territorios urbanos y rurales."/>
    <s v="02Referenciar a beneficiarios de los servicios sociales de la SDIS, a la oferta público privada para su vinculación a procesos que"/>
    <x v="0"/>
    <s v="No se asocia a Plan de ajuste y sostenibilidad MIPG"/>
    <s v="No se asocia a Políticas Públicas"/>
    <s v="Complementaria"/>
    <n v="96"/>
    <s v="Implementar una ruta de gestión de oferta público-privada para promover la inclusión social y/o productiva en los territorios urbanos y rurales de Bogotá D.C."/>
    <n v="1"/>
    <s v="Constante"/>
    <s v="Porcentaje de actualización del tablero de seguimiento a la gestión de oferta público-privada"/>
    <s v="(No. De actualizaciones del Tablero de seguimiento a la gestión de oferta público-privada realizadas/ No. De actualizaciones programadas) *100"/>
    <n v="4"/>
    <d v="2026-01-01T00:00:00"/>
    <d v="2026-12-31T00:00:00"/>
    <x v="47"/>
    <s v="Tablero de seguimiento a la gestión de oferta público-privada_x000a_I trimestre"/>
    <n v="1"/>
    <m/>
    <m/>
    <m/>
    <m/>
    <s v="Tablero de seguimiento a la gestión de oferta público-privada_x000a_II trimestre"/>
    <n v="1"/>
    <m/>
    <m/>
    <m/>
    <m/>
    <s v="Tablero de seguimiento a la gestión de oferta público-privada_x000a_III trimestre"/>
    <n v="1"/>
    <m/>
    <m/>
    <m/>
    <m/>
    <s v="Tablero de seguimiento a la gestión de oferta público-privada_x000a_IV trimestre"/>
    <n v="1"/>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C526D6B-A370-4CD5-9C90-C43A6998C00B}" name="TablaDinámica2" cacheId="1"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B21" firstHeaderRow="1" firstDataRow="1" firstDataCol="1"/>
  <pivotFields count="47">
    <pivotField showAll="0"/>
    <pivotField showAll="0"/>
    <pivotField showAll="0"/>
    <pivotField showAll="0"/>
    <pivotField showAll="0"/>
    <pivotField showAll="0"/>
    <pivotField showAll="0"/>
    <pivotField showAll="0"/>
    <pivotField showAll="0"/>
    <pivotField axis="axisRow" dataField="1" multipleItemSelectionAllowed="1" showAll="0">
      <items count="20">
        <item h="1" x="0"/>
        <item x="2"/>
        <item h="1" x="1"/>
        <item x="4"/>
        <item x="8"/>
        <item x="6"/>
        <item x="13"/>
        <item x="15"/>
        <item x="16"/>
        <item x="9"/>
        <item x="17"/>
        <item x="10"/>
        <item x="12"/>
        <item x="7"/>
        <item x="18"/>
        <item x="14"/>
        <item x="5"/>
        <item x="3"/>
        <item x="11"/>
        <item t="default"/>
      </items>
    </pivotField>
    <pivotField showAll="0"/>
    <pivotField showAll="0"/>
    <pivotField showAll="0"/>
    <pivotField showAll="0"/>
    <pivotField showAll="0"/>
    <pivotField showAll="0"/>
    <pivotField showAll="0"/>
    <pivotField showAll="0"/>
    <pivotField showAll="0"/>
    <pivotField showAll="0"/>
    <pivotField numFmtId="14"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8">
    <i>
      <x v="1"/>
    </i>
    <i>
      <x v="3"/>
    </i>
    <i>
      <x v="4"/>
    </i>
    <i>
      <x v="5"/>
    </i>
    <i>
      <x v="6"/>
    </i>
    <i>
      <x v="7"/>
    </i>
    <i>
      <x v="8"/>
    </i>
    <i>
      <x v="9"/>
    </i>
    <i>
      <x v="10"/>
    </i>
    <i>
      <x v="11"/>
    </i>
    <i>
      <x v="12"/>
    </i>
    <i>
      <x v="13"/>
    </i>
    <i>
      <x v="14"/>
    </i>
    <i>
      <x v="15"/>
    </i>
    <i>
      <x v="16"/>
    </i>
    <i>
      <x v="17"/>
    </i>
    <i>
      <x v="18"/>
    </i>
    <i t="grand">
      <x/>
    </i>
  </rowItems>
  <colItems count="1">
    <i/>
  </colItems>
  <dataFields count="1">
    <dataField name="Cuenta de Plan asociado" fld="9"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D63FCBD-C871-4520-A5E9-0032BBA4ABF8}" name="TablaDinámica2"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F53" firstHeaderRow="1" firstDataRow="2" firstDataCol="1" rowPageCount="1" colPageCount="1"/>
  <pivotFields count="47">
    <pivotField showAll="0"/>
    <pivotField showAll="0"/>
    <pivotField showAll="0"/>
    <pivotField showAll="0"/>
    <pivotField showAll="0"/>
    <pivotField showAll="0"/>
    <pivotField showAll="0"/>
    <pivotField showAll="0"/>
    <pivotField showAll="0"/>
    <pivotField axis="axisPage" multipleItemSelectionAllowed="1" showAll="0">
      <items count="20">
        <item x="0"/>
        <item x="2"/>
        <item x="1"/>
        <item x="4"/>
        <item x="8"/>
        <item x="6"/>
        <item x="13"/>
        <item x="15"/>
        <item x="16"/>
        <item x="9"/>
        <item x="17"/>
        <item x="10"/>
        <item x="12"/>
        <item x="7"/>
        <item x="18"/>
        <item x="14"/>
        <item x="5"/>
        <item x="3"/>
        <item x="11"/>
        <item t="default"/>
      </items>
    </pivotField>
    <pivotField showAll="0"/>
    <pivotField showAll="0"/>
    <pivotField axis="axisCol" showAll="0">
      <items count="6">
        <item x="0"/>
        <item m="1" x="4"/>
        <item x="1"/>
        <item x="2"/>
        <item x="3"/>
        <item t="default"/>
      </items>
    </pivotField>
    <pivotField showAll="0"/>
    <pivotField dataField="1" showAll="0"/>
    <pivotField showAll="0"/>
    <pivotField showAll="0"/>
    <pivotField showAll="0"/>
    <pivotField showAll="0"/>
    <pivotField showAll="0"/>
    <pivotField numFmtId="14" showAll="0"/>
    <pivotField numFmtId="14" showAll="0"/>
    <pivotField axis="axisRow" showAll="0">
      <items count="49">
        <item x="0"/>
        <item x="13"/>
        <item x="9"/>
        <item x="15"/>
        <item x="27"/>
        <item x="23"/>
        <item x="22"/>
        <item x="30"/>
        <item x="1"/>
        <item x="4"/>
        <item x="3"/>
        <item x="2"/>
        <item x="31"/>
        <item x="32"/>
        <item x="33"/>
        <item x="34"/>
        <item x="35"/>
        <item x="36"/>
        <item x="37"/>
        <item x="38"/>
        <item x="39"/>
        <item x="40"/>
        <item x="41"/>
        <item x="42"/>
        <item x="43"/>
        <item x="44"/>
        <item x="45"/>
        <item x="46"/>
        <item x="10"/>
        <item x="16"/>
        <item x="28"/>
        <item x="8"/>
        <item x="12"/>
        <item x="11"/>
        <item x="14"/>
        <item x="17"/>
        <item x="7"/>
        <item x="24"/>
        <item x="18"/>
        <item x="26"/>
        <item x="25"/>
        <item x="47"/>
        <item x="29"/>
        <item x="21"/>
        <item x="19"/>
        <item x="20"/>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2"/>
  </rowFields>
  <rowItems count="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t="grand">
      <x/>
    </i>
  </rowItems>
  <colFields count="1">
    <field x="12"/>
  </colFields>
  <colItems count="5">
    <i>
      <x/>
    </i>
    <i>
      <x v="2"/>
    </i>
    <i>
      <x v="3"/>
    </i>
    <i>
      <x v="4"/>
    </i>
    <i t="grand">
      <x/>
    </i>
  </colItems>
  <pageFields count="1">
    <pageField fld="9" hier="-1"/>
  </pageFields>
  <dataFields count="1">
    <dataField name="Cuenta de Acciones" fld="1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637D5D1-6F9C-459D-9224-FE29C2CB90FD}" name="TablaDinámica3"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B148" firstHeaderRow="1" firstDataRow="1" firstDataCol="1"/>
  <pivotFields count="47">
    <pivotField showAll="0"/>
    <pivotField showAll="0"/>
    <pivotField showAll="0"/>
    <pivotField showAll="0"/>
    <pivotField showAll="0"/>
    <pivotField showAll="0"/>
    <pivotField showAll="0"/>
    <pivotField showAll="0"/>
    <pivotField showAll="0"/>
    <pivotField multipleItemSelectionAllowed="1" showAll="0"/>
    <pivotField showAll="0"/>
    <pivotField showAll="0"/>
    <pivotField showAll="0"/>
    <pivotField showAll="0"/>
    <pivotField axis="axisRow" dataField="1" showAll="0">
      <items count="82">
        <item x="17"/>
        <item x="59"/>
        <item x="61"/>
        <item x="64"/>
        <item x="62"/>
        <item x="60"/>
        <item x="63"/>
        <item x="35"/>
        <item x="48"/>
        <item x="36"/>
        <item x="11"/>
        <item x="78"/>
        <item x="25"/>
        <item x="19"/>
        <item x="74"/>
        <item x="71"/>
        <item x="6"/>
        <item x="10"/>
        <item x="8"/>
        <item x="21"/>
        <item x="12"/>
        <item x="50"/>
        <item x="49"/>
        <item x="51"/>
        <item x="14"/>
        <item x="68"/>
        <item x="33"/>
        <item x="38"/>
        <item x="53"/>
        <item x="2"/>
        <item x="57"/>
        <item x="31"/>
        <item x="34"/>
        <item x="32"/>
        <item x="30"/>
        <item x="29"/>
        <item x="28"/>
        <item x="4"/>
        <item x="39"/>
        <item x="67"/>
        <item x="40"/>
        <item x="41"/>
        <item x="55"/>
        <item x="58"/>
        <item x="52"/>
        <item x="56"/>
        <item x="9"/>
        <item x="77"/>
        <item x="7"/>
        <item x="79"/>
        <item x="45"/>
        <item x="26"/>
        <item x="70"/>
        <item x="46"/>
        <item x="47"/>
        <item x="44"/>
        <item x="27"/>
        <item x="54"/>
        <item x="72"/>
        <item x="76"/>
        <item x="43"/>
        <item x="42"/>
        <item x="24"/>
        <item x="23"/>
        <item x="73"/>
        <item x="75"/>
        <item x="69"/>
        <item x="80"/>
        <item x="13"/>
        <item x="5"/>
        <item x="20"/>
        <item x="22"/>
        <item x="3"/>
        <item x="0"/>
        <item x="18"/>
        <item x="16"/>
        <item x="15"/>
        <item x="1"/>
        <item x="65"/>
        <item x="37"/>
        <item x="66"/>
        <item t="default"/>
      </items>
    </pivotField>
    <pivotField showAll="0"/>
    <pivotField showAll="0"/>
    <pivotField showAll="0"/>
    <pivotField showAll="0"/>
    <pivotField showAll="0"/>
    <pivotField numFmtId="14" showAll="0"/>
    <pivotField numFmtId="14" showAll="0"/>
    <pivotField axis="axisRow" showAll="0">
      <items count="49">
        <item x="0"/>
        <item x="13"/>
        <item x="9"/>
        <item x="15"/>
        <item x="27"/>
        <item x="23"/>
        <item x="22"/>
        <item x="30"/>
        <item x="1"/>
        <item x="4"/>
        <item x="3"/>
        <item x="2"/>
        <item x="31"/>
        <item x="32"/>
        <item x="33"/>
        <item x="34"/>
        <item x="35"/>
        <item x="36"/>
        <item x="37"/>
        <item x="38"/>
        <item x="39"/>
        <item x="40"/>
        <item x="41"/>
        <item x="42"/>
        <item x="43"/>
        <item x="44"/>
        <item x="45"/>
        <item x="46"/>
        <item x="10"/>
        <item x="16"/>
        <item x="28"/>
        <item x="8"/>
        <item x="12"/>
        <item x="11"/>
        <item x="14"/>
        <item x="17"/>
        <item x="7"/>
        <item x="24"/>
        <item x="18"/>
        <item x="26"/>
        <item x="25"/>
        <item x="47"/>
        <item x="29"/>
        <item x="21"/>
        <item x="19"/>
        <item x="20"/>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22"/>
    <field x="14"/>
  </rowFields>
  <rowItems count="145">
    <i>
      <x/>
    </i>
    <i r="1">
      <x v="73"/>
    </i>
    <i>
      <x v="1"/>
    </i>
    <i r="1">
      <x v="38"/>
    </i>
    <i r="1">
      <x v="40"/>
    </i>
    <i r="1">
      <x v="41"/>
    </i>
    <i r="1">
      <x v="60"/>
    </i>
    <i r="1">
      <x v="61"/>
    </i>
    <i>
      <x v="2"/>
    </i>
    <i r="1">
      <x v="62"/>
    </i>
    <i r="1">
      <x v="63"/>
    </i>
    <i>
      <x v="3"/>
    </i>
    <i r="1">
      <x v="22"/>
    </i>
    <i>
      <x v="4"/>
    </i>
    <i r="1">
      <x v="14"/>
    </i>
    <i>
      <x v="5"/>
    </i>
    <i r="1">
      <x v="39"/>
    </i>
    <i r="1">
      <x v="78"/>
    </i>
    <i r="1">
      <x v="80"/>
    </i>
    <i>
      <x v="6"/>
    </i>
    <i r="1">
      <x v="1"/>
    </i>
    <i r="1">
      <x v="2"/>
    </i>
    <i r="1">
      <x v="3"/>
    </i>
    <i r="1">
      <x v="4"/>
    </i>
    <i r="1">
      <x v="5"/>
    </i>
    <i r="1">
      <x v="6"/>
    </i>
    <i>
      <x v="7"/>
    </i>
    <i r="1">
      <x v="11"/>
    </i>
    <i>
      <x v="8"/>
    </i>
    <i r="1">
      <x v="77"/>
    </i>
    <i>
      <x v="9"/>
    </i>
    <i r="1">
      <x v="17"/>
    </i>
    <i r="1">
      <x v="46"/>
    </i>
    <i>
      <x v="10"/>
    </i>
    <i r="1">
      <x v="18"/>
    </i>
    <i>
      <x v="11"/>
    </i>
    <i r="1">
      <x v="16"/>
    </i>
    <i r="1">
      <x v="29"/>
    </i>
    <i r="1">
      <x v="37"/>
    </i>
    <i r="1">
      <x v="48"/>
    </i>
    <i r="1">
      <x v="69"/>
    </i>
    <i r="1">
      <x v="72"/>
    </i>
    <i>
      <x v="12"/>
    </i>
    <i r="1">
      <x v="49"/>
    </i>
    <i>
      <x v="13"/>
    </i>
    <i r="1">
      <x v="49"/>
    </i>
    <i>
      <x v="14"/>
    </i>
    <i r="1">
      <x v="49"/>
    </i>
    <i>
      <x v="15"/>
    </i>
    <i r="1">
      <x v="49"/>
    </i>
    <i>
      <x v="16"/>
    </i>
    <i r="1">
      <x v="49"/>
    </i>
    <i>
      <x v="17"/>
    </i>
    <i r="1">
      <x v="49"/>
    </i>
    <i>
      <x v="18"/>
    </i>
    <i r="1">
      <x v="49"/>
    </i>
    <i>
      <x v="19"/>
    </i>
    <i r="1">
      <x v="49"/>
    </i>
    <i>
      <x v="20"/>
    </i>
    <i r="1">
      <x v="49"/>
    </i>
    <i>
      <x v="21"/>
    </i>
    <i r="1">
      <x v="49"/>
    </i>
    <i>
      <x v="22"/>
    </i>
    <i r="1">
      <x v="49"/>
    </i>
    <i>
      <x v="23"/>
    </i>
    <i r="1">
      <x v="49"/>
    </i>
    <i>
      <x v="24"/>
    </i>
    <i r="1">
      <x v="49"/>
    </i>
    <i>
      <x v="25"/>
    </i>
    <i r="1">
      <x v="49"/>
    </i>
    <i>
      <x v="26"/>
    </i>
    <i r="1">
      <x v="49"/>
    </i>
    <i>
      <x v="27"/>
    </i>
    <i r="1">
      <x v="49"/>
    </i>
    <i>
      <x v="28"/>
    </i>
    <i r="1">
      <x v="12"/>
    </i>
    <i r="1">
      <x v="51"/>
    </i>
    <i r="1">
      <x v="56"/>
    </i>
    <i>
      <x v="29"/>
    </i>
    <i r="1">
      <x v="21"/>
    </i>
    <i>
      <x v="30"/>
    </i>
    <i r="1">
      <x v="65"/>
    </i>
    <i>
      <x v="31"/>
    </i>
    <i r="1">
      <x v="71"/>
    </i>
    <i>
      <x v="32"/>
    </i>
    <i r="1">
      <x v="7"/>
    </i>
    <i r="1">
      <x v="9"/>
    </i>
    <i r="1">
      <x v="27"/>
    </i>
    <i r="1">
      <x v="79"/>
    </i>
    <i>
      <x v="33"/>
    </i>
    <i r="1">
      <x v="26"/>
    </i>
    <i r="1">
      <x v="31"/>
    </i>
    <i r="1">
      <x v="32"/>
    </i>
    <i r="1">
      <x v="33"/>
    </i>
    <i r="1">
      <x v="34"/>
    </i>
    <i r="1">
      <x v="35"/>
    </i>
    <i r="1">
      <x v="36"/>
    </i>
    <i>
      <x v="34"/>
    </i>
    <i r="1">
      <x v="8"/>
    </i>
    <i r="1">
      <x v="50"/>
    </i>
    <i r="1">
      <x v="53"/>
    </i>
    <i r="1">
      <x v="54"/>
    </i>
    <i r="1">
      <x v="55"/>
    </i>
    <i>
      <x v="35"/>
    </i>
    <i r="1">
      <x v="23"/>
    </i>
    <i>
      <x v="36"/>
    </i>
    <i r="1">
      <x v="19"/>
    </i>
    <i r="1">
      <x v="70"/>
    </i>
    <i>
      <x v="37"/>
    </i>
    <i r="1">
      <x v="25"/>
    </i>
    <i r="1">
      <x v="66"/>
    </i>
    <i>
      <x v="38"/>
    </i>
    <i r="1">
      <x v="28"/>
    </i>
    <i r="1">
      <x v="44"/>
    </i>
    <i>
      <x v="39"/>
    </i>
    <i r="1">
      <x v="58"/>
    </i>
    <i r="1">
      <x v="64"/>
    </i>
    <i>
      <x v="40"/>
    </i>
    <i r="1">
      <x v="15"/>
    </i>
    <i r="1">
      <x v="52"/>
    </i>
    <i>
      <x v="41"/>
    </i>
    <i r="1">
      <x v="67"/>
    </i>
    <i>
      <x v="42"/>
    </i>
    <i r="1">
      <x v="47"/>
    </i>
    <i r="1">
      <x v="59"/>
    </i>
    <i>
      <x v="43"/>
    </i>
    <i r="1">
      <x v="43"/>
    </i>
    <i>
      <x v="44"/>
    </i>
    <i r="1">
      <x v="42"/>
    </i>
    <i r="1">
      <x v="57"/>
    </i>
    <i>
      <x v="45"/>
    </i>
    <i r="1">
      <x v="30"/>
    </i>
    <i r="1">
      <x v="45"/>
    </i>
    <i>
      <x v="46"/>
    </i>
    <i r="1">
      <x v="10"/>
    </i>
    <i r="1">
      <x v="20"/>
    </i>
    <i>
      <x v="47"/>
    </i>
    <i r="1">
      <x/>
    </i>
    <i r="1">
      <x v="13"/>
    </i>
    <i r="1">
      <x v="24"/>
    </i>
    <i r="1">
      <x v="68"/>
    </i>
    <i r="1">
      <x v="74"/>
    </i>
    <i r="1">
      <x v="75"/>
    </i>
    <i r="1">
      <x v="76"/>
    </i>
    <i t="grand">
      <x/>
    </i>
  </rowItems>
  <colItems count="1">
    <i/>
  </colItems>
  <dataFields count="1">
    <dataField name="Cuenta de Acciones" fld="1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2484595-DFA2-4A8C-8383-6AE6C540BD65}" name="TablaDinámica2" cacheId="1"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B52" firstHeaderRow="1" firstDataRow="1" firstDataCol="1"/>
  <pivotFields count="47">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numFmtId="14" showAll="0"/>
    <pivotField numFmtId="14" showAll="0"/>
    <pivotField axis="axisRow" showAll="0">
      <items count="49">
        <item x="0"/>
        <item x="13"/>
        <item x="9"/>
        <item x="15"/>
        <item x="27"/>
        <item x="23"/>
        <item x="22"/>
        <item x="30"/>
        <item x="1"/>
        <item x="4"/>
        <item x="3"/>
        <item x="2"/>
        <item x="31"/>
        <item x="32"/>
        <item x="33"/>
        <item x="34"/>
        <item x="35"/>
        <item x="36"/>
        <item x="37"/>
        <item x="38"/>
        <item x="39"/>
        <item x="40"/>
        <item x="41"/>
        <item x="42"/>
        <item x="43"/>
        <item x="44"/>
        <item x="45"/>
        <item x="46"/>
        <item x="10"/>
        <item x="16"/>
        <item x="28"/>
        <item x="8"/>
        <item x="12"/>
        <item x="11"/>
        <item x="14"/>
        <item x="17"/>
        <item x="7"/>
        <item x="24"/>
        <item x="18"/>
        <item x="26"/>
        <item x="25"/>
        <item x="47"/>
        <item x="29"/>
        <item x="21"/>
        <item x="19"/>
        <item x="20"/>
        <item x="5"/>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2"/>
  </rowFields>
  <rowItems count="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t="grand">
      <x/>
    </i>
  </rowItems>
  <colItems count="1">
    <i/>
  </colItems>
  <dataFields count="1">
    <dataField name="Cuenta de Acciones" fld="1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22CD18-F2C0-44CA-9DA0-53627A055D5B}" name="Tabla1" displayName="Tabla1" ref="B13:BA109" totalsRowShown="0" headerRowDxfId="230" dataDxfId="228" headerRowBorderDxfId="229" tableBorderDxfId="227">
  <autoFilter ref="B13:BA109" xr:uid="{2E22CD18-F2C0-44CA-9DA0-53627A055D5B}"/>
  <tableColumns count="52">
    <tableColumn id="1" xr3:uid="{1E126BC2-78C2-4CEB-8360-9FF3A8E75EA6}" name="Meta plan de desarrollo" dataDxfId="226"/>
    <tableColumn id="2" xr3:uid="{D0E10513-243F-465C-922C-0CF87AE68F68}" name="Objetivo estratégico sectorial" dataDxfId="225"/>
    <tableColumn id="3" xr3:uid="{DF6B4C42-040C-4035-A78F-D7D4B9117F25}" name="Objetivo estratégico / Apuesta " dataDxfId="224"/>
    <tableColumn id="4" xr3:uid="{AE909787-AE39-4F0F-8891-195C8E4A9FD3}" name="Política o componente MIPG" dataDxfId="223"/>
    <tableColumn id="5" xr3:uid="{0B1DFD49-8E79-4051-A0E6-F316A8FE6473}" name="Proceso relacionado" dataDxfId="222"/>
    <tableColumn id="6" xr3:uid="{61DFC998-24EB-4B65-A48F-9C62E1901B82}" name="Fuente de financiación " dataDxfId="221"/>
    <tableColumn id="7" xr3:uid="{F5FA3EF3-6875-4C9A-92C1-00A17258DA7A}" name="Proyecto de inversión" dataDxfId="220"/>
    <tableColumn id="8" xr3:uid="{4F98A278-DF43-4DC5-B535-3F2EFDF95BAE}" name="Actividad proyecto de inversión " dataDxfId="219"/>
    <tableColumn id="9" xr3:uid="{7B553FF3-45F0-433E-8C8A-F1C148DCD254}" name="Tarea Proyecto de inversión" dataDxfId="218"/>
    <tableColumn id="10" xr3:uid="{411A20E3-1221-403C-99F4-A6A6E01BB570}" name="Plan asociado" dataDxfId="217"/>
    <tableColumn id="11" xr3:uid="{5F0EC980-7E31-469C-A057-E252E7E95B4C}" name="Plan de Ajuste y Sostenibilidad MIPG" dataDxfId="216"/>
    <tableColumn id="12" xr3:uid="{835ED039-D80D-4C0B-9B80-D219105503CC}" name="Plan de acción política pública poblacional asociada  " dataDxfId="215"/>
    <tableColumn id="13" xr3:uid="{935A3D8F-2A9B-41C1-B229-8E055B6145A2}" name="Categoría" dataDxfId="214"/>
    <tableColumn id="14" xr3:uid="{45659C46-7273-4ADE-92BF-F3CCA3BA3E7D}" name="Número de Acción" dataDxfId="213"/>
    <tableColumn id="15" xr3:uid="{141419CB-F22B-4764-BBE9-50CB75901BDA}" name="Acciones" dataDxfId="212"/>
    <tableColumn id="16" xr3:uid="{9C12CF7A-93B5-42BB-9A33-638DFB5E77FF}" name="Meta" dataDxfId="211"/>
    <tableColumn id="17" xr3:uid="{107FD5B8-1497-49E3-AC89-B96D819C09FC}" name="Tendencia de meta" dataDxfId="210"/>
    <tableColumn id="18" xr3:uid="{59099C9B-952E-4AA6-AC36-18A24AE7D793}" name="Nombre del indicador de la meta" dataDxfId="209"/>
    <tableColumn id="19" xr3:uid="{31B94394-56BA-4ECB-B574-36B35FB8366E}" name="Fórmula del indicador o índice" dataDxfId="208"/>
    <tableColumn id="20" xr3:uid="{BD72FD62-91E4-4C43-9A9D-917AA09917F2}" name="Cantidad anual" dataDxfId="207"/>
    <tableColumn id="21" xr3:uid="{3EB73095-CE82-4EF7-AA52-C249EB3DCC5D}" name="Fecha inicio_x000a_DD/MM/AAAA" dataDxfId="206"/>
    <tableColumn id="22" xr3:uid="{F90F7A0B-D48C-4443-8733-2A33782E0B08}" name="Fecha finalización_x000a_DD/MM/AAAA" dataDxfId="205"/>
    <tableColumn id="23" xr3:uid="{5272764F-FE9E-4C19-A048-BEF4D313A4F9}" name="Dependencia responsable" dataDxfId="204"/>
    <tableColumn id="24" xr3:uid="{A7D888BE-B80C-4287-803A-D9C8CDEAB7CA}" name="Evidencias programadas_x000a_I trimestre" dataDxfId="203"/>
    <tableColumn id="25" xr3:uid="{A25E065D-D38C-46C5-9637-90E8AF7F15A2}" name="Programación  meta_x000a_I trimestre " dataDxfId="202"/>
    <tableColumn id="26" xr3:uid="{5FDBF3D7-48B9-4CF7-A547-4FE1012809FC}" name="Ejecución del I trimestre_x000a_(Cálculo del indicador)" dataDxfId="201"/>
    <tableColumn id="27" xr3:uid="{144B647D-A809-45DD-B82F-47489A0692EF}" name="Porcentaje de cumplimiento _x000a_I trimestre" dataDxfId="200"/>
    <tableColumn id="28" xr3:uid="{E325A628-AC67-4B30-8FEA-6E6A1D511C05}" name="Avance cualitativo_x000a_I trimestre" dataDxfId="199"/>
    <tableColumn id="29" xr3:uid="{3C4D0467-7EE3-40F8-B02B-BBBDE0103160}" name="Revisión segunda línea de defensa" dataDxfId="198"/>
    <tableColumn id="30" xr3:uid="{812F351A-006C-4B72-9901-107DDEB0CBF8}" name="Evidencias programadas_x000a_II trimestre" dataDxfId="197"/>
    <tableColumn id="31" xr3:uid="{A711DB18-EA9B-48DE-9708-D886EBA08008}" name="Programación  meta_x000a_II trimestre " dataDxfId="196"/>
    <tableColumn id="32" xr3:uid="{6B1AEDB2-1098-44B9-8E80-499871C51220}" name="Ejecución del II trimestre_x000a_(Cálculo del indicador)" dataDxfId="195"/>
    <tableColumn id="33" xr3:uid="{847DEEB3-6F72-424F-BBBD-EC86DF781ED6}" name="Porcentaje de cumplimiento _x000a_II trimestre" dataDxfId="194"/>
    <tableColumn id="34" xr3:uid="{E0BA826E-4871-439C-9B26-A2ADDAD42865}" name="Avance cualitativo_x000a_II trimestre" dataDxfId="193"/>
    <tableColumn id="35" xr3:uid="{630FEE1A-3338-43B3-A644-FCA7DD94B336}" name="Revisión segunda línea de defensa2" dataDxfId="192"/>
    <tableColumn id="36" xr3:uid="{BC41DC84-E4DE-4EC3-83B9-A0103505BD0B}" name="Evidencias programadas_x000a_III trimestre" dataDxfId="191"/>
    <tableColumn id="37" xr3:uid="{25C5B0F3-8A82-484B-A99D-A61E59A6F99E}" name="Programación  meta_x000a_III trimestre " dataDxfId="190"/>
    <tableColumn id="38" xr3:uid="{E72F779C-1F6F-4F57-84D0-6857F69DC675}" name="Ejecución del III trimestre_x000a_(Cálculo del indicador)" dataDxfId="189"/>
    <tableColumn id="39" xr3:uid="{2605BEA9-0FA8-4577-B1B0-71986759F368}" name="Porcentaje de cumplimiento _x000a_III trimestre" dataDxfId="188"/>
    <tableColumn id="40" xr3:uid="{B40A7423-F957-4ED3-8E0E-44D85A4EC892}" name="Avance cualitativo_x000a_III trimestre" dataDxfId="187"/>
    <tableColumn id="41" xr3:uid="{1BB7310E-EDBA-4B79-824E-83858C7837A6}" name="Revisión segunda línea de defensa3" dataDxfId="186"/>
    <tableColumn id="42" xr3:uid="{EC4BB5D0-01A6-44B4-A842-F58EF072E894}" name="Evidencias programadas_x000a_IV trimestre" dataDxfId="185"/>
    <tableColumn id="43" xr3:uid="{E58F81D5-B39B-40F7-A4B8-90B46B222DE4}" name="Programación  meta_x000a_IV trimestre " dataDxfId="184"/>
    <tableColumn id="44" xr3:uid="{3E5828E2-6F4A-4889-BB3E-FE025613D3F2}" name="Ejecución del IV trimestre_x000a_(Cálculo del indicador)" dataDxfId="183"/>
    <tableColumn id="45" xr3:uid="{A9D4CAE7-251D-4843-8F83-B1F8B1E4952E}" name="Porcentaje de cumplimiento _x000a_IV trimestre" dataDxfId="182"/>
    <tableColumn id="46" xr3:uid="{6D5F7BBB-7A18-40B0-BF69-B2AE3CA050B8}" name="Avance cualitativo_x000a_IV trimestre" dataDxfId="181"/>
    <tableColumn id="47" xr3:uid="{1B8EC6D1-4B39-4FB3-B81B-37BF16F9FF5A}" name="Revisión segunda línea de defensa4" dataDxfId="180"/>
    <tableColumn id="48" xr3:uid="{00089FBF-27CA-4AF8-91E8-8E88B0A6A985}" name="Columna1" dataDxfId="179"/>
    <tableColumn id="49" xr3:uid="{C52D73E6-F66F-42B7-A4B5-94A8C5B99BAA}" name="Programado meta" dataDxfId="178"/>
    <tableColumn id="50" xr3:uid="{0A631920-CDB2-458F-B1D2-212EF52C90EE}" name="Avance meta" dataDxfId="177"/>
    <tableColumn id="51" xr3:uid="{4D1878D6-82C7-4267-9FAB-EDA35690C5DF}" name="Porcentaje de avance" dataDxfId="176"/>
    <tableColumn id="52" xr3:uid="{0F003666-28E7-4472-B684-3D56B3BCE30B}" name="Avance cualitativo" dataDxfId="17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E9F540-05A4-4E82-B3EB-296B16F35F7A}" name="Tabla2" displayName="Tabla2" ref="A1:Q6" totalsRowShown="0" headerRowDxfId="174" dataDxfId="173" tableBorderDxfId="172">
  <tableColumns count="17">
    <tableColumn id="1" xr3:uid="{02B6E52D-BF43-4BBE-ADE6-DD9787AC9452}" name="Proyecto" dataDxfId="171"/>
    <tableColumn id="2" xr3:uid="{9364ABE0-097E-4674-ADC7-28F858175D14}" name="Nombre" dataDxfId="170"/>
    <tableColumn id="3" xr3:uid="{C5EC8137-11A2-4C48-BC01-900EF65DD7D3}" name="Dependencia" dataDxfId="169"/>
    <tableColumn id="4" xr3:uid="{6931FEB2-BD9E-4DDC-A612-6BE74E9D4EF3}" name="Actividad " dataDxfId="168"/>
    <tableColumn id="5" xr3:uid="{F8A73C56-8831-4D49-9C78-289BB0A23B47}" name="Tarea" dataDxfId="167"/>
    <tableColumn id="6" xr3:uid="{3CB7632B-0B9F-4478-AD17-6E0C5E9BAD9D}" name="Entregable" dataDxfId="166"/>
    <tableColumn id="7" xr3:uid="{C8687401-358B-4F9C-A4C8-180B189A4FB8}" name="Política o componente MIPG" dataDxfId="165"/>
    <tableColumn id="8" xr3:uid="{8370EAEE-E2B6-4CB4-BA48-C9F8A39CA19F}" name="Reporta para" dataDxfId="164"/>
    <tableColumn id="9" xr3:uid="{8B6D41B4-527A-49C4-891A-B1963614FAAA}" name="Avance cualitativo IT" dataDxfId="163"/>
    <tableColumn id="10" xr3:uid="{E67CC8E6-8F1A-4791-B905-76CF6E6CD762}" name="% Avance IT" dataDxfId="162"/>
    <tableColumn id="11" xr3:uid="{8FC199C0-6152-44E0-94EA-EE14A7700756}" name="Avance cualitativo IIT" dataDxfId="161"/>
    <tableColumn id="12" xr3:uid="{079B57F7-4A4D-46EF-931E-001026F7EE71}" name="% AvanceIIT" dataDxfId="160"/>
    <tableColumn id="13" xr3:uid="{86D77906-A391-4E7B-A181-7F35CB57C108}" name="Avance cualitativo IIIT" dataDxfId="159"/>
    <tableColumn id="14" xr3:uid="{3F8DF08E-193D-43E0-934F-0F3AD33E61C2}" name="% AvanceIIIT" dataDxfId="158"/>
    <tableColumn id="15" xr3:uid="{3B69207D-0E01-463A-A752-1FFC08295D99}" name="Avance cualitativo IVT" dataDxfId="157"/>
    <tableColumn id="16" xr3:uid="{19AF164B-6BFD-44B7-85BA-D669EC8A81FE}" name="% AvanceIVT" dataDxfId="156"/>
    <tableColumn id="17" xr3:uid="{58E233A6-F7BF-4885-8A34-4A1BFBD9F080}" name="Revisión segunda línea" dataDxfId="15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C4183EC-1A2D-4B97-B5EC-16A68F805900}" name="Tabla3" displayName="Tabla3" ref="B12:CI29" totalsRowCount="1" headerRowDxfId="150" dataDxfId="149" tableBorderDxfId="148">
  <autoFilter ref="B12:CI28" xr:uid="{2C4183EC-1A2D-4B97-B5EC-16A68F805900}"/>
  <tableColumns count="86">
    <tableColumn id="1" xr3:uid="{7F86276D-3610-40FE-A2B9-C3482513EFB2}" name="Proceso institucional" dataDxfId="147" totalsRowDxfId="146"/>
    <tableColumn id="2" xr3:uid="{EFD42758-3868-4142-BB35-7EBC1A583FA7}" name="Objetivo estratégico al que aporta el Indicador" dataDxfId="145" totalsRowDxfId="144"/>
    <tableColumn id="3" xr3:uid="{3FEFEF57-A2C6-430B-A955-7DC60AE486D2}" name="Código del indicador" dataDxfId="143" totalsRowDxfId="142"/>
    <tableColumn id="4" xr3:uid="{AF1FB735-FAE0-48AD-BB58-15D2D4FFF8DF}" name="Fecha de oficialización del indicador" totalsRowDxfId="141"/>
    <tableColumn id="5" xr3:uid="{56BC3953-0E3D-4786-B713-1CCA334F8C4E}" name="Nombre del indicador" dataDxfId="140" totalsRowDxfId="139"/>
    <tableColumn id="6" xr3:uid="{9E66459E-A5D1-453E-AD74-60A9BE9D069C}" name="Objetivo del indicador" dataDxfId="138" totalsRowDxfId="137"/>
    <tableColumn id="7" xr3:uid="{7554DB61-4F8B-4831-A1AE-AE749F2773C9}" name="Factor crítico de éxito" dataDxfId="136" totalsRowDxfId="135"/>
    <tableColumn id="8" xr3:uid="{DC68B706-CC6D-4F23-A9CE-417978EAB633}" name="Tipo de indicador" totalsRowDxfId="134"/>
    <tableColumn id="9" xr3:uid="{0DBA953E-8BC4-4E16-9007-8C4D4FB7C9EF}" name="Fórmula de cálculo" dataDxfId="133" totalsRowDxfId="132"/>
    <tableColumn id="10" xr3:uid="{B1B465FE-FB24-4594-98EC-0499FDB4EF4E}" name="Fuente de datos" dataDxfId="131" totalsRowDxfId="130"/>
    <tableColumn id="11" xr3:uid="{9FFB6C40-6E0A-4B9C-953F-DDC33311FDFD}" name="Descripción del método de cálculo" dataDxfId="129" totalsRowDxfId="128"/>
    <tableColumn id="12" xr3:uid="{6E59C8A3-BEC8-4309-942F-C8C90A3C1187}" name="Unidad de medida del indicador" totalsRowDxfId="127"/>
    <tableColumn id="13" xr3:uid="{5D94170E-CD03-4715-98C6-9AA4B4DBAAF9}" name="Evidencia" dataDxfId="126" totalsRowDxfId="125"/>
    <tableColumn id="14" xr3:uid="{7EAAB5E5-2519-42B9-8235-65BC8E1BC973}" name="Periodicidad del indicador" totalsRowDxfId="124"/>
    <tableColumn id="15" xr3:uid="{1308D4D6-F92F-4036-A858-36DDDD003862}" name="Tendencia anual del indicador" totalsRowDxfId="123"/>
    <tableColumn id="16" xr3:uid="{688E7358-9178-42BC-9B6B-76382294997C}" name="Línea base" totalsRowDxfId="122"/>
    <tableColumn id="17" xr3:uid="{ED42CDCF-3217-4500-BA9B-AE79C15AC734}" name="Unidad de medida de la línea base" totalsRowDxfId="121"/>
    <tableColumn id="18" xr3:uid="{EB50D1D1-5B94-4EB7-88BB-D281D507C338}" name="Meta del indicador" dataDxfId="120" totalsRowDxfId="119"/>
    <tableColumn id="19" xr3:uid="{BB83BB70-FD15-4CA4-B300-D0DD71800F6B}" name="Enero ejecutado" totalsRowDxfId="118"/>
    <tableColumn id="20" xr3:uid="{5BA8DFA8-1165-4552-9A85-0164D290A7C9}" name="Enero programado" totalsRowDxfId="117"/>
    <tableColumn id="21" xr3:uid="{C407F10C-5117-47EA-A00F-ACC3AFD88482}" name="Enero resultado" totalsRowDxfId="116"/>
    <tableColumn id="22" xr3:uid="{46CE7A4D-9982-47C6-B843-F6D48EC3490E}" name="Enero análisis mensual" dataDxfId="115" totalsRowDxfId="114"/>
    <tableColumn id="23" xr3:uid="{67E67CD4-039A-4D3B-8E21-9FE60C0BECBE}" name="Enero verificación segunda línea" totalsRowDxfId="113"/>
    <tableColumn id="24" xr3:uid="{A8B7D31A-1FA5-4CAA-A8A0-956E5F776821}" name="Febrero ejecutado" totalsRowDxfId="112"/>
    <tableColumn id="25" xr3:uid="{7189717F-4ED1-4D66-BE97-BE0ED4817B52}" name="Febrero programado" totalsRowDxfId="111"/>
    <tableColumn id="26" xr3:uid="{D724F117-3FBC-41D2-B467-714372C6385F}" name="Febrero resultado" dataDxfId="110" totalsRowDxfId="109"/>
    <tableColumn id="27" xr3:uid="{A59D6AF7-5577-4DB4-A765-691021FDD995}" name="Febrero análisis mensual" dataDxfId="108" totalsRowDxfId="107"/>
    <tableColumn id="28" xr3:uid="{4EF9B03B-EBD4-4D8A-B713-3CA1F101060E}" name="Febrero verificación segunda línea" totalsRowDxfId="106"/>
    <tableColumn id="29" xr3:uid="{586974A6-9744-46B5-A05C-8E79EF8078D8}" name="Marzo ejecutado" totalsRowDxfId="105"/>
    <tableColumn id="30" xr3:uid="{BC39AD27-F121-42C2-8882-683A53C7ADFB}" name="Marzo programado" totalsRowDxfId="104"/>
    <tableColumn id="31" xr3:uid="{971D4C83-651C-44A4-B99B-7E7C153B65D4}" name="Marzo resultado" totalsRowDxfId="103"/>
    <tableColumn id="32" xr3:uid="{FA440C3D-A0C1-4506-8DCD-8D1D9F8BBB47}" name="Marzo análisis mensual" totalsRowDxfId="102"/>
    <tableColumn id="33" xr3:uid="{4AF9975E-9BE0-4B2F-8A00-831BA59D6D45}" name="Marzo verificación segunda línea" dataDxfId="101" totalsRowDxfId="100"/>
    <tableColumn id="34" xr3:uid="{B35196C4-325C-4A5D-87FC-46A92BE35BE0}" name="Abril ejecutado" totalsRowDxfId="99"/>
    <tableColumn id="35" xr3:uid="{91B204AD-F3E1-4BDF-B476-99B55C2422BE}" name="Abril programado" totalsRowDxfId="98"/>
    <tableColumn id="36" xr3:uid="{BD4C90F3-EB4D-4F79-9E84-E2B3E7BD012F}" name="Abril resultado" dataDxfId="97" totalsRowDxfId="96"/>
    <tableColumn id="37" xr3:uid="{19E49D6D-B835-4EA2-B134-67A657A20557}" name="Abril análisis mensual" totalsRowDxfId="95"/>
    <tableColumn id="38" xr3:uid="{85B50D9E-2040-4158-B869-ABDCCFDA2E8D}" name="Abril verificación segunda línea" totalsRowDxfId="94"/>
    <tableColumn id="39" xr3:uid="{4D13096B-3E07-446E-927B-024375790924}" name="Mayo ejecutado" totalsRowDxfId="93"/>
    <tableColumn id="40" xr3:uid="{DFD72AE4-B6A6-47F5-AEBD-7AE3C58757D7}" name="Mayo programado" totalsRowDxfId="92"/>
    <tableColumn id="41" xr3:uid="{35904472-77CE-4C16-BF63-7531B960206F}" name="Mayo resultado" dataDxfId="91" totalsRowDxfId="90"/>
    <tableColumn id="42" xr3:uid="{EA605BFE-65B0-4BE5-8F73-BF785F0162DD}" name="Mayo análisis mensual" totalsRowDxfId="89"/>
    <tableColumn id="43" xr3:uid="{09A5C80E-B6E6-4B01-9E05-3D87CA51F0D1}" name="Mayo verificación segunda línea" totalsRowDxfId="88"/>
    <tableColumn id="44" xr3:uid="{D56E7A1B-130D-4FC7-81AB-A7EB513F4F13}" name="Junio ejecutado" totalsRowDxfId="87"/>
    <tableColumn id="45" xr3:uid="{B4C6AB6A-1F66-4FE9-9768-36A404C0BE30}" name="Junio programado" totalsRowFunction="custom" totalsRowDxfId="86">
      <totalsRowFormula>+AS29/AT29</totalsRowFormula>
    </tableColumn>
    <tableColumn id="46" xr3:uid="{A7D14C47-B2B6-4DD7-B3D7-1200C8AADF51}" name="Junio resultado" dataDxfId="85" totalsRowDxfId="84"/>
    <tableColumn id="47" xr3:uid="{9FB46283-C661-4455-BBDF-84DC261EEE6C}" name="Junio análisis mensual" totalsRowDxfId="83"/>
    <tableColumn id="48" xr3:uid="{50E79EB7-B6EF-40E1-B089-B6065D61210F}" name="Junio verificación segunda línea" totalsRowDxfId="82"/>
    <tableColumn id="49" xr3:uid="{665B5E90-CA69-4992-A45D-5CC1EFD53E94}" name="Julio ejecutado" totalsRowDxfId="81"/>
    <tableColumn id="50" xr3:uid="{2D9BC4DB-BB65-4A8D-80C9-09FFB1118774}" name="Julio programado" totalsRowDxfId="80"/>
    <tableColumn id="51" xr3:uid="{9977356A-A368-4DFC-A5F6-F7FBB4661411}" name="Julio resultado" dataDxfId="79" totalsRowDxfId="78"/>
    <tableColumn id="52" xr3:uid="{A79D68CB-E682-4D35-8917-B0709E9AA8D5}" name="Julio análisis mensual" totalsRowDxfId="77"/>
    <tableColumn id="53" xr3:uid="{823F33B5-287A-495A-8D38-2BE36BE65041}" name="Julio verificación segunda línea" totalsRowDxfId="76"/>
    <tableColumn id="54" xr3:uid="{C95E0C1E-F23C-4597-A501-14CC9EC6E180}" name="Agosto ejecutado" totalsRowDxfId="75"/>
    <tableColumn id="55" xr3:uid="{40CFC5F8-23B6-4F73-8C8A-0D23E71C958E}" name="Agosto programado" totalsRowDxfId="74"/>
    <tableColumn id="56" xr3:uid="{DF8F9A53-76D1-4FB6-9353-D4617F9B0FA7}" name="Agosto resultado" dataDxfId="73" totalsRowDxfId="72"/>
    <tableColumn id="57" xr3:uid="{3C142854-3CB0-43DD-A327-D65486B5F695}" name="Agosto análisis mensual" totalsRowDxfId="71"/>
    <tableColumn id="58" xr3:uid="{8FE897E4-C916-42CF-942C-A20D4119DCCD}" name="Agosto verificación segunda línea" totalsRowDxfId="70"/>
    <tableColumn id="59" xr3:uid="{D1D8C7AA-1704-4C81-AD76-F60F0B854A7B}" name="Septiembre ejecutado" totalsRowDxfId="69"/>
    <tableColumn id="60" xr3:uid="{F8B5BB49-F94F-4149-8329-8F7D04C7787E}" name="Septiembre programado" totalsRowDxfId="68"/>
    <tableColumn id="61" xr3:uid="{5219BE0C-0DD7-4D22-96EB-86257FDCB197}" name="Septiembre resultado" dataDxfId="67" totalsRowDxfId="66"/>
    <tableColumn id="62" xr3:uid="{388FFE88-CB72-472D-9ACE-282E6EBA5C1A}" name="Septiembre análisis mensual" totalsRowDxfId="65"/>
    <tableColumn id="63" xr3:uid="{704C8FA6-63B0-4433-92FD-6D2C411F819B}" name="Septiembre verificación segunda línea" totalsRowDxfId="64"/>
    <tableColumn id="64" xr3:uid="{5938B123-156D-424D-93C1-CCCC5E831FBF}" name="Octubre ejecutado" totalsRowDxfId="63"/>
    <tableColumn id="65" xr3:uid="{46DB7E8E-B5D9-4057-8D46-2F2281D2AA31}" name="Octubre programado" totalsRowDxfId="62"/>
    <tableColumn id="66" xr3:uid="{DBA32E35-7BB4-4903-9524-F284948FC42E}" name="Octubre resultado" dataDxfId="61" totalsRowDxfId="60"/>
    <tableColumn id="67" xr3:uid="{6849516C-CA03-411E-973D-10013F544C18}" name="Octubre análisis mensual" totalsRowDxfId="59"/>
    <tableColumn id="68" xr3:uid="{63551536-F74A-4067-9629-CFF39F7C5723}" name="Octubre verificación segunda línea" totalsRowDxfId="58"/>
    <tableColumn id="69" xr3:uid="{50722C7C-F55B-4844-9D83-9C70E340A941}" name="Noviembre ejecutado" totalsRowDxfId="57"/>
    <tableColumn id="70" xr3:uid="{868EF55C-7C13-4AFA-BDC4-DCE98AEDF4EC}" name="Noviembre programado" totalsRowDxfId="56"/>
    <tableColumn id="71" xr3:uid="{DE14F5E1-648C-40E3-92CF-4A195B26BE2C}" name="Noviembre resultado" dataDxfId="55" totalsRowDxfId="54"/>
    <tableColumn id="72" xr3:uid="{96251040-20ED-4DE2-97B6-D189CC706F9F}" name="Noviembre análisis mensual" totalsRowDxfId="53"/>
    <tableColumn id="73" xr3:uid="{9996BBA1-C87B-451F-A087-2359E3CA586E}" name="Noviembre verificación segunda línea" totalsRowDxfId="52"/>
    <tableColumn id="74" xr3:uid="{38EB2BC9-9552-499A-AEF0-9883084F73F1}" name="Diciembre ejecutado" totalsRowDxfId="51"/>
    <tableColumn id="75" xr3:uid="{40950A8C-AA9E-4AC2-987A-6F8013ADB655}" name="Diciembre programado" totalsRowDxfId="50"/>
    <tableColumn id="76" xr3:uid="{C8C295DE-BB34-4250-BABA-95198301138E}" name="Diciembre resultado" dataDxfId="49" totalsRowDxfId="48"/>
    <tableColumn id="77" xr3:uid="{8B751DEE-FA44-45DF-BE62-3C44B74D2DED}" name="Diciembre análisis mensual" totalsRowDxfId="47"/>
    <tableColumn id="78" xr3:uid="{5A75CEB8-46D2-441F-BE1B-E774C1B5B154}" name="Análisis anual" dataDxfId="46" totalsRowDxfId="45"/>
    <tableColumn id="79" xr3:uid="{279F9C8C-76DE-43B2-BE19-B8F64DB4547B}" name="Diciembre verificación segunda línea" totalsRowDxfId="44"/>
    <tableColumn id="80" xr3:uid="{664B8608-1F0F-413D-AFC0-477141A0998E}" name="Columna1" dataDxfId="43" totalsRowDxfId="42"/>
    <tableColumn id="81" xr3:uid="{132FBDFA-EAE8-456D-9BB5-11451A95969C}" name="Resultado del indicador acumulado" dataDxfId="41" totalsRowDxfId="40"/>
    <tableColumn id="82" xr3:uid="{37CE1E5D-4824-4A3A-8CE9-931785250459}" name="Programado del indicador acumulado" dataDxfId="39" totalsRowDxfId="38"/>
    <tableColumn id="83" xr3:uid="{5583019C-3F5D-4391-9753-0EF9FBD2DF55}" name="Porcentaje de avance acumulado" dataDxfId="37" totalsRowDxfId="36"/>
    <tableColumn id="84" xr3:uid="{00F4E8C7-2C8D-47FD-B6E9-DA5E99F3B8EE}" name="Resultado del indicador para la vigencia" dataDxfId="35" totalsRowDxfId="34"/>
    <tableColumn id="85" xr3:uid="{6E0CE760-DFB3-4ED8-9596-D8BC4B46BCE0}" name="Meta anual del indicador para la vigencia" dataDxfId="33" totalsRowDxfId="32"/>
    <tableColumn id="86" xr3:uid="{695BCFC2-2323-4DF3-823E-FE5C12143AFD}" name="Porcentaje de avance para la vigencia" dataDxfId="31" totalsRowDxfId="3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8BBB-B214-4F99-9CE4-6AE773FADA1E}">
  <dimension ref="A3:B21"/>
  <sheetViews>
    <sheetView workbookViewId="0">
      <selection activeCell="A16" sqref="A4:A20"/>
    </sheetView>
  </sheetViews>
  <sheetFormatPr baseColWidth="10" defaultColWidth="11.42578125" defaultRowHeight="15"/>
  <cols>
    <col min="1" max="1" width="70.5703125" bestFit="1" customWidth="1"/>
    <col min="2" max="2" width="22.7109375" bestFit="1" customWidth="1"/>
  </cols>
  <sheetData>
    <row r="3" spans="1:2">
      <c r="A3" s="25" t="s">
        <v>0</v>
      </c>
      <c r="B3" t="s">
        <v>1</v>
      </c>
    </row>
    <row r="4" spans="1:2">
      <c r="A4" s="26" t="s">
        <v>2</v>
      </c>
      <c r="B4">
        <v>2</v>
      </c>
    </row>
    <row r="5" spans="1:2">
      <c r="A5" s="26" t="s">
        <v>3</v>
      </c>
      <c r="B5">
        <v>1</v>
      </c>
    </row>
    <row r="6" spans="1:2">
      <c r="A6" s="26" t="s">
        <v>4</v>
      </c>
      <c r="B6">
        <v>1</v>
      </c>
    </row>
    <row r="7" spans="1:2">
      <c r="A7" s="26" t="s">
        <v>5</v>
      </c>
      <c r="B7">
        <v>1</v>
      </c>
    </row>
    <row r="8" spans="1:2">
      <c r="A8" s="26" t="s">
        <v>6</v>
      </c>
      <c r="B8">
        <v>1</v>
      </c>
    </row>
    <row r="9" spans="1:2">
      <c r="A9" s="26" t="s">
        <v>7</v>
      </c>
      <c r="B9">
        <v>1</v>
      </c>
    </row>
    <row r="10" spans="1:2">
      <c r="A10" s="26" t="s">
        <v>8</v>
      </c>
      <c r="B10">
        <v>1</v>
      </c>
    </row>
    <row r="11" spans="1:2">
      <c r="A11" s="26" t="s">
        <v>9</v>
      </c>
      <c r="B11">
        <v>1</v>
      </c>
    </row>
    <row r="12" spans="1:2">
      <c r="A12" s="26" t="s">
        <v>10</v>
      </c>
      <c r="B12">
        <v>1</v>
      </c>
    </row>
    <row r="13" spans="1:2">
      <c r="A13" s="26" t="s">
        <v>11</v>
      </c>
      <c r="B13">
        <v>1</v>
      </c>
    </row>
    <row r="14" spans="1:2">
      <c r="A14" s="26" t="s">
        <v>12</v>
      </c>
      <c r="B14">
        <v>2</v>
      </c>
    </row>
    <row r="15" spans="1:2">
      <c r="A15" s="26" t="s">
        <v>13</v>
      </c>
      <c r="B15">
        <v>1</v>
      </c>
    </row>
    <row r="16" spans="1:2">
      <c r="A16" s="26" t="s">
        <v>14</v>
      </c>
      <c r="B16">
        <v>1</v>
      </c>
    </row>
    <row r="17" spans="1:2">
      <c r="A17" s="26" t="s">
        <v>15</v>
      </c>
      <c r="B17">
        <v>1</v>
      </c>
    </row>
    <row r="18" spans="1:2">
      <c r="A18" s="26" t="s">
        <v>16</v>
      </c>
      <c r="B18">
        <v>2</v>
      </c>
    </row>
    <row r="19" spans="1:2">
      <c r="A19" s="26" t="s">
        <v>17</v>
      </c>
      <c r="B19">
        <v>1</v>
      </c>
    </row>
    <row r="20" spans="1:2">
      <c r="A20" s="26" t="s">
        <v>18</v>
      </c>
      <c r="B20">
        <v>1</v>
      </c>
    </row>
    <row r="21" spans="1:2">
      <c r="A21" s="26" t="s">
        <v>19</v>
      </c>
      <c r="B21">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6DCF5-5469-4D28-A29C-3DC8A2A69F53}">
  <dimension ref="A1:F53"/>
  <sheetViews>
    <sheetView workbookViewId="0">
      <selection activeCell="C5" sqref="C5"/>
    </sheetView>
  </sheetViews>
  <sheetFormatPr baseColWidth="10" defaultColWidth="11.42578125" defaultRowHeight="15"/>
  <cols>
    <col min="1" max="1" width="60.140625" bestFit="1" customWidth="1"/>
    <col min="2" max="2" width="22.42578125" bestFit="1" customWidth="1"/>
    <col min="3" max="3" width="6" bestFit="1" customWidth="1"/>
    <col min="4" max="5" width="22.7109375" bestFit="1" customWidth="1"/>
    <col min="6" max="6" width="12.5703125" bestFit="1" customWidth="1"/>
    <col min="7" max="7" width="43.7109375" bestFit="1" customWidth="1"/>
    <col min="8" max="8" width="15.28515625" bestFit="1" customWidth="1"/>
    <col min="9" max="9" width="43.7109375" bestFit="1" customWidth="1"/>
    <col min="10" max="10" width="26.42578125" bestFit="1" customWidth="1"/>
    <col min="11" max="11" width="33.85546875" bestFit="1" customWidth="1"/>
    <col min="12" max="12" width="17.5703125" bestFit="1" customWidth="1"/>
    <col min="13" max="13" width="19" bestFit="1" customWidth="1"/>
    <col min="14" max="14" width="31" bestFit="1" customWidth="1"/>
    <col min="15" max="15" width="32" bestFit="1" customWidth="1"/>
    <col min="16" max="16" width="45.5703125" bestFit="1" customWidth="1"/>
    <col min="17" max="17" width="44.42578125" bestFit="1" customWidth="1"/>
    <col min="18" max="18" width="35.42578125" bestFit="1" customWidth="1"/>
    <col min="19" max="19" width="68.28515625" bestFit="1" customWidth="1"/>
    <col min="20" max="20" width="15.7109375" bestFit="1" customWidth="1"/>
    <col min="21" max="21" width="33" bestFit="1" customWidth="1"/>
    <col min="22" max="22" width="33.28515625" bestFit="1" customWidth="1"/>
    <col min="23" max="24" width="70.7109375" bestFit="1" customWidth="1"/>
    <col min="25" max="25" width="47.140625" bestFit="1" customWidth="1"/>
    <col min="26" max="26" width="41.85546875" bestFit="1" customWidth="1"/>
    <col min="27" max="27" width="33.140625" bestFit="1" customWidth="1"/>
    <col min="28" max="28" width="10.85546875" bestFit="1" customWidth="1"/>
    <col min="29" max="29" width="12.5703125" bestFit="1" customWidth="1"/>
  </cols>
  <sheetData>
    <row r="1" spans="1:6">
      <c r="A1" s="25" t="s">
        <v>20</v>
      </c>
      <c r="B1" t="s">
        <v>21</v>
      </c>
    </row>
    <row r="3" spans="1:6">
      <c r="A3" s="25" t="s">
        <v>22</v>
      </c>
      <c r="B3" s="25" t="s">
        <v>23</v>
      </c>
    </row>
    <row r="4" spans="1:6">
      <c r="A4" s="25" t="s">
        <v>0</v>
      </c>
      <c r="B4" t="s">
        <v>24</v>
      </c>
      <c r="C4" t="s">
        <v>25</v>
      </c>
      <c r="D4" t="s">
        <v>26</v>
      </c>
      <c r="E4" t="s">
        <v>27</v>
      </c>
      <c r="F4" t="s">
        <v>19</v>
      </c>
    </row>
    <row r="5" spans="1:6">
      <c r="A5" s="26" t="s">
        <v>28</v>
      </c>
      <c r="B5">
        <v>1</v>
      </c>
      <c r="F5">
        <v>1</v>
      </c>
    </row>
    <row r="6" spans="1:6">
      <c r="A6" s="26" t="s">
        <v>29</v>
      </c>
      <c r="B6">
        <v>1</v>
      </c>
      <c r="C6">
        <v>4</v>
      </c>
      <c r="F6">
        <v>5</v>
      </c>
    </row>
    <row r="7" spans="1:6">
      <c r="A7" s="26" t="s">
        <v>30</v>
      </c>
      <c r="C7">
        <v>2</v>
      </c>
      <c r="F7">
        <v>2</v>
      </c>
    </row>
    <row r="8" spans="1:6">
      <c r="A8" s="26" t="s">
        <v>31</v>
      </c>
      <c r="B8">
        <v>1</v>
      </c>
      <c r="F8">
        <v>1</v>
      </c>
    </row>
    <row r="9" spans="1:6">
      <c r="A9" s="26" t="s">
        <v>32</v>
      </c>
      <c r="B9">
        <v>1</v>
      </c>
      <c r="F9">
        <v>1</v>
      </c>
    </row>
    <row r="10" spans="1:6">
      <c r="A10" s="26" t="s">
        <v>33</v>
      </c>
      <c r="B10">
        <v>3</v>
      </c>
      <c r="F10">
        <v>3</v>
      </c>
    </row>
    <row r="11" spans="1:6">
      <c r="A11" s="26" t="s">
        <v>34</v>
      </c>
      <c r="B11">
        <v>6</v>
      </c>
      <c r="F11">
        <v>6</v>
      </c>
    </row>
    <row r="12" spans="1:6">
      <c r="A12" s="26" t="s">
        <v>35</v>
      </c>
      <c r="B12">
        <v>1</v>
      </c>
      <c r="F12">
        <v>1</v>
      </c>
    </row>
    <row r="13" spans="1:6">
      <c r="A13" s="26" t="s">
        <v>36</v>
      </c>
      <c r="B13">
        <v>1</v>
      </c>
      <c r="F13">
        <v>1</v>
      </c>
    </row>
    <row r="14" spans="1:6">
      <c r="A14" s="26" t="s">
        <v>37</v>
      </c>
      <c r="B14">
        <v>2</v>
      </c>
      <c r="F14">
        <v>2</v>
      </c>
    </row>
    <row r="15" spans="1:6">
      <c r="A15" s="26" t="s">
        <v>38</v>
      </c>
      <c r="B15">
        <v>1</v>
      </c>
      <c r="F15">
        <v>1</v>
      </c>
    </row>
    <row r="16" spans="1:6">
      <c r="A16" s="26" t="s">
        <v>39</v>
      </c>
      <c r="C16">
        <v>6</v>
      </c>
      <c r="F16">
        <v>6</v>
      </c>
    </row>
    <row r="17" spans="1:6">
      <c r="A17" s="26" t="s">
        <v>40</v>
      </c>
      <c r="B17">
        <v>1</v>
      </c>
      <c r="F17">
        <v>1</v>
      </c>
    </row>
    <row r="18" spans="1:6">
      <c r="A18" s="26" t="s">
        <v>41</v>
      </c>
      <c r="B18">
        <v>1</v>
      </c>
      <c r="F18">
        <v>1</v>
      </c>
    </row>
    <row r="19" spans="1:6">
      <c r="A19" s="26" t="s">
        <v>42</v>
      </c>
      <c r="B19">
        <v>1</v>
      </c>
      <c r="F19">
        <v>1</v>
      </c>
    </row>
    <row r="20" spans="1:6">
      <c r="A20" s="26" t="s">
        <v>43</v>
      </c>
      <c r="B20">
        <v>1</v>
      </c>
      <c r="F20">
        <v>1</v>
      </c>
    </row>
    <row r="21" spans="1:6">
      <c r="A21" s="26" t="s">
        <v>44</v>
      </c>
      <c r="B21">
        <v>1</v>
      </c>
      <c r="F21">
        <v>1</v>
      </c>
    </row>
    <row r="22" spans="1:6">
      <c r="A22" s="26" t="s">
        <v>45</v>
      </c>
      <c r="B22">
        <v>1</v>
      </c>
      <c r="F22">
        <v>1</v>
      </c>
    </row>
    <row r="23" spans="1:6">
      <c r="A23" s="26" t="s">
        <v>46</v>
      </c>
      <c r="B23">
        <v>1</v>
      </c>
      <c r="F23">
        <v>1</v>
      </c>
    </row>
    <row r="24" spans="1:6">
      <c r="A24" s="26" t="s">
        <v>47</v>
      </c>
      <c r="B24">
        <v>1</v>
      </c>
      <c r="F24">
        <v>1</v>
      </c>
    </row>
    <row r="25" spans="1:6">
      <c r="A25" s="26" t="s">
        <v>48</v>
      </c>
      <c r="B25">
        <v>1</v>
      </c>
      <c r="F25">
        <v>1</v>
      </c>
    </row>
    <row r="26" spans="1:6">
      <c r="A26" s="26" t="s">
        <v>49</v>
      </c>
      <c r="B26">
        <v>1</v>
      </c>
      <c r="F26">
        <v>1</v>
      </c>
    </row>
    <row r="27" spans="1:6">
      <c r="A27" s="26" t="s">
        <v>50</v>
      </c>
      <c r="B27">
        <v>1</v>
      </c>
      <c r="F27">
        <v>1</v>
      </c>
    </row>
    <row r="28" spans="1:6">
      <c r="A28" s="26" t="s">
        <v>51</v>
      </c>
      <c r="B28">
        <v>1</v>
      </c>
      <c r="F28">
        <v>1</v>
      </c>
    </row>
    <row r="29" spans="1:6">
      <c r="A29" s="26" t="s">
        <v>52</v>
      </c>
      <c r="B29">
        <v>1</v>
      </c>
      <c r="F29">
        <v>1</v>
      </c>
    </row>
    <row r="30" spans="1:6">
      <c r="A30" s="26" t="s">
        <v>53</v>
      </c>
      <c r="B30">
        <v>1</v>
      </c>
      <c r="F30">
        <v>1</v>
      </c>
    </row>
    <row r="31" spans="1:6">
      <c r="A31" s="26" t="s">
        <v>54</v>
      </c>
      <c r="B31">
        <v>1</v>
      </c>
      <c r="F31">
        <v>1</v>
      </c>
    </row>
    <row r="32" spans="1:6">
      <c r="A32" s="26" t="s">
        <v>55</v>
      </c>
      <c r="B32">
        <v>1</v>
      </c>
      <c r="F32">
        <v>1</v>
      </c>
    </row>
    <row r="33" spans="1:6">
      <c r="A33" s="26" t="s">
        <v>56</v>
      </c>
      <c r="C33">
        <v>3</v>
      </c>
      <c r="F33">
        <v>3</v>
      </c>
    </row>
    <row r="34" spans="1:6">
      <c r="A34" s="26" t="s">
        <v>57</v>
      </c>
      <c r="B34">
        <v>1</v>
      </c>
      <c r="F34">
        <v>1</v>
      </c>
    </row>
    <row r="35" spans="1:6">
      <c r="A35" s="26" t="s">
        <v>58</v>
      </c>
      <c r="B35">
        <v>1</v>
      </c>
      <c r="F35">
        <v>1</v>
      </c>
    </row>
    <row r="36" spans="1:6">
      <c r="A36" s="26" t="s">
        <v>59</v>
      </c>
      <c r="C36">
        <v>1</v>
      </c>
      <c r="F36">
        <v>1</v>
      </c>
    </row>
    <row r="37" spans="1:6">
      <c r="A37" s="26" t="s">
        <v>60</v>
      </c>
      <c r="B37">
        <v>1</v>
      </c>
      <c r="C37">
        <v>3</v>
      </c>
      <c r="F37">
        <v>4</v>
      </c>
    </row>
    <row r="38" spans="1:6">
      <c r="A38" s="26" t="s">
        <v>61</v>
      </c>
      <c r="C38">
        <v>7</v>
      </c>
      <c r="F38">
        <v>7</v>
      </c>
    </row>
    <row r="39" spans="1:6">
      <c r="A39" s="26" t="s">
        <v>62</v>
      </c>
      <c r="C39">
        <v>5</v>
      </c>
      <c r="F39">
        <v>5</v>
      </c>
    </row>
    <row r="40" spans="1:6">
      <c r="A40" s="26" t="s">
        <v>63</v>
      </c>
      <c r="B40">
        <v>1</v>
      </c>
      <c r="F40">
        <v>1</v>
      </c>
    </row>
    <row r="41" spans="1:6">
      <c r="A41" s="26" t="s">
        <v>64</v>
      </c>
      <c r="D41">
        <v>1</v>
      </c>
      <c r="E41">
        <v>1</v>
      </c>
      <c r="F41">
        <v>2</v>
      </c>
    </row>
    <row r="42" spans="1:6">
      <c r="A42" s="26" t="s">
        <v>65</v>
      </c>
      <c r="B42">
        <v>2</v>
      </c>
      <c r="F42">
        <v>2</v>
      </c>
    </row>
    <row r="43" spans="1:6">
      <c r="A43" s="26" t="s">
        <v>66</v>
      </c>
      <c r="B43">
        <v>2</v>
      </c>
      <c r="F43">
        <v>2</v>
      </c>
    </row>
    <row r="44" spans="1:6">
      <c r="A44" s="26" t="s">
        <v>67</v>
      </c>
      <c r="B44">
        <v>2</v>
      </c>
      <c r="F44">
        <v>2</v>
      </c>
    </row>
    <row r="45" spans="1:6">
      <c r="A45" s="26" t="s">
        <v>68</v>
      </c>
      <c r="B45">
        <v>2</v>
      </c>
      <c r="F45">
        <v>2</v>
      </c>
    </row>
    <row r="46" spans="1:6">
      <c r="A46" s="26" t="s">
        <v>69</v>
      </c>
      <c r="B46">
        <v>1</v>
      </c>
      <c r="F46">
        <v>1</v>
      </c>
    </row>
    <row r="47" spans="1:6">
      <c r="A47" s="26" t="s">
        <v>70</v>
      </c>
      <c r="B47">
        <v>2</v>
      </c>
      <c r="F47">
        <v>2</v>
      </c>
    </row>
    <row r="48" spans="1:6">
      <c r="A48" s="26" t="s">
        <v>71</v>
      </c>
      <c r="B48">
        <v>1</v>
      </c>
      <c r="F48">
        <v>1</v>
      </c>
    </row>
    <row r="49" spans="1:6">
      <c r="A49" s="26" t="s">
        <v>72</v>
      </c>
      <c r="B49">
        <v>2</v>
      </c>
      <c r="F49">
        <v>2</v>
      </c>
    </row>
    <row r="50" spans="1:6">
      <c r="A50" s="26" t="s">
        <v>73</v>
      </c>
      <c r="B50">
        <v>2</v>
      </c>
      <c r="F50">
        <v>2</v>
      </c>
    </row>
    <row r="51" spans="1:6">
      <c r="A51" s="26" t="s">
        <v>74</v>
      </c>
      <c r="C51">
        <v>2</v>
      </c>
      <c r="F51">
        <v>2</v>
      </c>
    </row>
    <row r="52" spans="1:6">
      <c r="A52" s="26" t="s">
        <v>75</v>
      </c>
      <c r="B52">
        <v>7</v>
      </c>
      <c r="F52">
        <v>7</v>
      </c>
    </row>
    <row r="53" spans="1:6">
      <c r="A53" s="26" t="s">
        <v>19</v>
      </c>
      <c r="B53">
        <v>61</v>
      </c>
      <c r="C53">
        <v>33</v>
      </c>
      <c r="D53">
        <v>1</v>
      </c>
      <c r="E53">
        <v>1</v>
      </c>
      <c r="F53">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D31B-FBD5-4381-A988-E9BDD6637924}">
  <dimension ref="A3:B148"/>
  <sheetViews>
    <sheetView zoomScaleNormal="100" workbookViewId="0">
      <selection activeCell="A3" sqref="A3"/>
    </sheetView>
  </sheetViews>
  <sheetFormatPr baseColWidth="10" defaultColWidth="11.42578125" defaultRowHeight="15"/>
  <cols>
    <col min="1" max="1" width="255.7109375" bestFit="1" customWidth="1"/>
    <col min="2" max="2" width="18.42578125" bestFit="1" customWidth="1"/>
    <col min="3" max="3" width="10.28515625" bestFit="1" customWidth="1"/>
    <col min="4" max="4" width="6" bestFit="1" customWidth="1"/>
    <col min="5" max="5" width="12.5703125" bestFit="1" customWidth="1"/>
  </cols>
  <sheetData>
    <row r="3" spans="1:2">
      <c r="A3" s="25" t="s">
        <v>0</v>
      </c>
      <c r="B3" t="s">
        <v>22</v>
      </c>
    </row>
    <row r="4" spans="1:2">
      <c r="A4" s="26" t="s">
        <v>28</v>
      </c>
      <c r="B4">
        <v>1</v>
      </c>
    </row>
    <row r="5" spans="1:2">
      <c r="A5" s="32" t="s">
        <v>76</v>
      </c>
      <c r="B5">
        <v>1</v>
      </c>
    </row>
    <row r="6" spans="1:2">
      <c r="A6" s="26" t="s">
        <v>29</v>
      </c>
      <c r="B6">
        <v>5</v>
      </c>
    </row>
    <row r="7" spans="1:2">
      <c r="A7" s="32" t="s">
        <v>77</v>
      </c>
      <c r="B7">
        <v>1</v>
      </c>
    </row>
    <row r="8" spans="1:2">
      <c r="A8" s="32" t="s">
        <v>78</v>
      </c>
      <c r="B8">
        <v>1</v>
      </c>
    </row>
    <row r="9" spans="1:2">
      <c r="A9" s="32" t="s">
        <v>79</v>
      </c>
      <c r="B9">
        <v>1</v>
      </c>
    </row>
    <row r="10" spans="1:2">
      <c r="A10" s="32" t="s">
        <v>80</v>
      </c>
      <c r="B10">
        <v>1</v>
      </c>
    </row>
    <row r="11" spans="1:2">
      <c r="A11" s="32" t="s">
        <v>81</v>
      </c>
      <c r="B11">
        <v>1</v>
      </c>
    </row>
    <row r="12" spans="1:2">
      <c r="A12" s="26" t="s">
        <v>30</v>
      </c>
      <c r="B12">
        <v>2</v>
      </c>
    </row>
    <row r="13" spans="1:2">
      <c r="A13" s="32" t="s">
        <v>82</v>
      </c>
      <c r="B13">
        <v>1</v>
      </c>
    </row>
    <row r="14" spans="1:2">
      <c r="A14" s="32" t="s">
        <v>83</v>
      </c>
      <c r="B14">
        <v>1</v>
      </c>
    </row>
    <row r="15" spans="1:2">
      <c r="A15" s="26" t="s">
        <v>31</v>
      </c>
      <c r="B15">
        <v>1</v>
      </c>
    </row>
    <row r="16" spans="1:2">
      <c r="A16" s="32" t="s">
        <v>84</v>
      </c>
      <c r="B16">
        <v>1</v>
      </c>
    </row>
    <row r="17" spans="1:2">
      <c r="A17" s="26" t="s">
        <v>32</v>
      </c>
      <c r="B17">
        <v>1</v>
      </c>
    </row>
    <row r="18" spans="1:2">
      <c r="A18" s="32" t="s">
        <v>85</v>
      </c>
      <c r="B18">
        <v>1</v>
      </c>
    </row>
    <row r="19" spans="1:2">
      <c r="A19" s="26" t="s">
        <v>33</v>
      </c>
      <c r="B19">
        <v>3</v>
      </c>
    </row>
    <row r="20" spans="1:2">
      <c r="A20" s="32" t="s">
        <v>86</v>
      </c>
      <c r="B20">
        <v>1</v>
      </c>
    </row>
    <row r="21" spans="1:2">
      <c r="A21" s="32" t="s">
        <v>87</v>
      </c>
      <c r="B21">
        <v>1</v>
      </c>
    </row>
    <row r="22" spans="1:2">
      <c r="A22" s="32" t="s">
        <v>88</v>
      </c>
      <c r="B22">
        <v>1</v>
      </c>
    </row>
    <row r="23" spans="1:2">
      <c r="A23" s="26" t="s">
        <v>34</v>
      </c>
      <c r="B23">
        <v>6</v>
      </c>
    </row>
    <row r="24" spans="1:2">
      <c r="A24" s="32" t="s">
        <v>89</v>
      </c>
      <c r="B24">
        <v>1</v>
      </c>
    </row>
    <row r="25" spans="1:2">
      <c r="A25" s="32" t="s">
        <v>90</v>
      </c>
      <c r="B25">
        <v>1</v>
      </c>
    </row>
    <row r="26" spans="1:2">
      <c r="A26" s="32" t="s">
        <v>91</v>
      </c>
      <c r="B26">
        <v>1</v>
      </c>
    </row>
    <row r="27" spans="1:2">
      <c r="A27" s="32" t="s">
        <v>92</v>
      </c>
      <c r="B27">
        <v>1</v>
      </c>
    </row>
    <row r="28" spans="1:2">
      <c r="A28" s="32" t="s">
        <v>93</v>
      </c>
      <c r="B28">
        <v>1</v>
      </c>
    </row>
    <row r="29" spans="1:2">
      <c r="A29" s="32" t="s">
        <v>94</v>
      </c>
      <c r="B29">
        <v>1</v>
      </c>
    </row>
    <row r="30" spans="1:2">
      <c r="A30" s="26" t="s">
        <v>35</v>
      </c>
      <c r="B30">
        <v>1</v>
      </c>
    </row>
    <row r="31" spans="1:2">
      <c r="A31" s="32" t="s">
        <v>95</v>
      </c>
      <c r="B31">
        <v>1</v>
      </c>
    </row>
    <row r="32" spans="1:2">
      <c r="A32" s="26" t="s">
        <v>36</v>
      </c>
      <c r="B32">
        <v>1</v>
      </c>
    </row>
    <row r="33" spans="1:2">
      <c r="A33" s="32" t="s">
        <v>96</v>
      </c>
      <c r="B33">
        <v>1</v>
      </c>
    </row>
    <row r="34" spans="1:2">
      <c r="A34" s="26" t="s">
        <v>37</v>
      </c>
      <c r="B34">
        <v>2</v>
      </c>
    </row>
    <row r="35" spans="1:2">
      <c r="A35" s="32" t="s">
        <v>97</v>
      </c>
      <c r="B35">
        <v>1</v>
      </c>
    </row>
    <row r="36" spans="1:2">
      <c r="A36" s="32" t="s">
        <v>98</v>
      </c>
      <c r="B36">
        <v>1</v>
      </c>
    </row>
    <row r="37" spans="1:2">
      <c r="A37" s="26" t="s">
        <v>38</v>
      </c>
      <c r="B37">
        <v>1</v>
      </c>
    </row>
    <row r="38" spans="1:2">
      <c r="A38" s="32" t="s">
        <v>99</v>
      </c>
      <c r="B38">
        <v>1</v>
      </c>
    </row>
    <row r="39" spans="1:2">
      <c r="A39" s="26" t="s">
        <v>39</v>
      </c>
      <c r="B39">
        <v>6</v>
      </c>
    </row>
    <row r="40" spans="1:2">
      <c r="A40" s="32" t="s">
        <v>100</v>
      </c>
      <c r="B40">
        <v>1</v>
      </c>
    </row>
    <row r="41" spans="1:2">
      <c r="A41" s="32" t="s">
        <v>101</v>
      </c>
      <c r="B41">
        <v>1</v>
      </c>
    </row>
    <row r="42" spans="1:2">
      <c r="A42" s="32" t="s">
        <v>102</v>
      </c>
      <c r="B42">
        <v>1</v>
      </c>
    </row>
    <row r="43" spans="1:2">
      <c r="A43" s="32" t="s">
        <v>103</v>
      </c>
      <c r="B43">
        <v>1</v>
      </c>
    </row>
    <row r="44" spans="1:2">
      <c r="A44" s="32" t="s">
        <v>104</v>
      </c>
      <c r="B44">
        <v>1</v>
      </c>
    </row>
    <row r="45" spans="1:2">
      <c r="A45" s="32" t="s">
        <v>105</v>
      </c>
      <c r="B45">
        <v>1</v>
      </c>
    </row>
    <row r="46" spans="1:2">
      <c r="A46" s="26" t="s">
        <v>40</v>
      </c>
      <c r="B46">
        <v>1</v>
      </c>
    </row>
    <row r="47" spans="1:2">
      <c r="A47" s="32" t="s">
        <v>106</v>
      </c>
      <c r="B47">
        <v>1</v>
      </c>
    </row>
    <row r="48" spans="1:2">
      <c r="A48" s="26" t="s">
        <v>41</v>
      </c>
      <c r="B48">
        <v>1</v>
      </c>
    </row>
    <row r="49" spans="1:2">
      <c r="A49" s="32" t="s">
        <v>106</v>
      </c>
      <c r="B49">
        <v>1</v>
      </c>
    </row>
    <row r="50" spans="1:2">
      <c r="A50" s="26" t="s">
        <v>42</v>
      </c>
      <c r="B50">
        <v>1</v>
      </c>
    </row>
    <row r="51" spans="1:2">
      <c r="A51" s="32" t="s">
        <v>106</v>
      </c>
      <c r="B51">
        <v>1</v>
      </c>
    </row>
    <row r="52" spans="1:2">
      <c r="A52" s="26" t="s">
        <v>43</v>
      </c>
      <c r="B52">
        <v>1</v>
      </c>
    </row>
    <row r="53" spans="1:2">
      <c r="A53" s="32" t="s">
        <v>106</v>
      </c>
      <c r="B53">
        <v>1</v>
      </c>
    </row>
    <row r="54" spans="1:2">
      <c r="A54" s="26" t="s">
        <v>44</v>
      </c>
      <c r="B54">
        <v>1</v>
      </c>
    </row>
    <row r="55" spans="1:2">
      <c r="A55" s="32" t="s">
        <v>106</v>
      </c>
      <c r="B55">
        <v>1</v>
      </c>
    </row>
    <row r="56" spans="1:2">
      <c r="A56" s="26" t="s">
        <v>45</v>
      </c>
      <c r="B56">
        <v>1</v>
      </c>
    </row>
    <row r="57" spans="1:2">
      <c r="A57" s="32" t="s">
        <v>106</v>
      </c>
      <c r="B57">
        <v>1</v>
      </c>
    </row>
    <row r="58" spans="1:2">
      <c r="A58" s="26" t="s">
        <v>46</v>
      </c>
      <c r="B58">
        <v>1</v>
      </c>
    </row>
    <row r="59" spans="1:2">
      <c r="A59" s="32" t="s">
        <v>106</v>
      </c>
      <c r="B59">
        <v>1</v>
      </c>
    </row>
    <row r="60" spans="1:2">
      <c r="A60" s="26" t="s">
        <v>47</v>
      </c>
      <c r="B60">
        <v>1</v>
      </c>
    </row>
    <row r="61" spans="1:2">
      <c r="A61" s="32" t="s">
        <v>106</v>
      </c>
      <c r="B61">
        <v>1</v>
      </c>
    </row>
    <row r="62" spans="1:2">
      <c r="A62" s="26" t="s">
        <v>48</v>
      </c>
      <c r="B62">
        <v>1</v>
      </c>
    </row>
    <row r="63" spans="1:2">
      <c r="A63" s="32" t="s">
        <v>106</v>
      </c>
      <c r="B63">
        <v>1</v>
      </c>
    </row>
    <row r="64" spans="1:2">
      <c r="A64" s="26" t="s">
        <v>49</v>
      </c>
      <c r="B64">
        <v>1</v>
      </c>
    </row>
    <row r="65" spans="1:2">
      <c r="A65" s="32" t="s">
        <v>106</v>
      </c>
      <c r="B65">
        <v>1</v>
      </c>
    </row>
    <row r="66" spans="1:2">
      <c r="A66" s="26" t="s">
        <v>50</v>
      </c>
      <c r="B66">
        <v>1</v>
      </c>
    </row>
    <row r="67" spans="1:2">
      <c r="A67" s="32" t="s">
        <v>106</v>
      </c>
      <c r="B67">
        <v>1</v>
      </c>
    </row>
    <row r="68" spans="1:2">
      <c r="A68" s="26" t="s">
        <v>51</v>
      </c>
      <c r="B68">
        <v>1</v>
      </c>
    </row>
    <row r="69" spans="1:2">
      <c r="A69" s="32" t="s">
        <v>106</v>
      </c>
      <c r="B69">
        <v>1</v>
      </c>
    </row>
    <row r="70" spans="1:2">
      <c r="A70" s="26" t="s">
        <v>52</v>
      </c>
      <c r="B70">
        <v>1</v>
      </c>
    </row>
    <row r="71" spans="1:2">
      <c r="A71" s="32" t="s">
        <v>106</v>
      </c>
      <c r="B71">
        <v>1</v>
      </c>
    </row>
    <row r="72" spans="1:2">
      <c r="A72" s="26" t="s">
        <v>53</v>
      </c>
      <c r="B72">
        <v>1</v>
      </c>
    </row>
    <row r="73" spans="1:2">
      <c r="A73" s="32" t="s">
        <v>106</v>
      </c>
      <c r="B73">
        <v>1</v>
      </c>
    </row>
    <row r="74" spans="1:2">
      <c r="A74" s="26" t="s">
        <v>54</v>
      </c>
      <c r="B74">
        <v>1</v>
      </c>
    </row>
    <row r="75" spans="1:2">
      <c r="A75" s="32" t="s">
        <v>106</v>
      </c>
      <c r="B75">
        <v>1</v>
      </c>
    </row>
    <row r="76" spans="1:2">
      <c r="A76" s="26" t="s">
        <v>55</v>
      </c>
      <c r="B76">
        <v>1</v>
      </c>
    </row>
    <row r="77" spans="1:2">
      <c r="A77" s="32" t="s">
        <v>106</v>
      </c>
      <c r="B77">
        <v>1</v>
      </c>
    </row>
    <row r="78" spans="1:2">
      <c r="A78" s="26" t="s">
        <v>56</v>
      </c>
      <c r="B78">
        <v>3</v>
      </c>
    </row>
    <row r="79" spans="1:2">
      <c r="A79" s="32" t="s">
        <v>107</v>
      </c>
      <c r="B79">
        <v>1</v>
      </c>
    </row>
    <row r="80" spans="1:2">
      <c r="A80" s="32" t="s">
        <v>108</v>
      </c>
      <c r="B80">
        <v>1</v>
      </c>
    </row>
    <row r="81" spans="1:2">
      <c r="A81" s="32" t="s">
        <v>109</v>
      </c>
      <c r="B81">
        <v>1</v>
      </c>
    </row>
    <row r="82" spans="1:2">
      <c r="A82" s="26" t="s">
        <v>57</v>
      </c>
      <c r="B82">
        <v>1</v>
      </c>
    </row>
    <row r="83" spans="1:2">
      <c r="A83" s="32" t="s">
        <v>110</v>
      </c>
      <c r="B83">
        <v>1</v>
      </c>
    </row>
    <row r="84" spans="1:2">
      <c r="A84" s="26" t="s">
        <v>58</v>
      </c>
      <c r="B84">
        <v>1</v>
      </c>
    </row>
    <row r="85" spans="1:2">
      <c r="A85" s="32" t="s">
        <v>111</v>
      </c>
      <c r="B85">
        <v>1</v>
      </c>
    </row>
    <row r="86" spans="1:2">
      <c r="A86" s="26" t="s">
        <v>59</v>
      </c>
      <c r="B86">
        <v>1</v>
      </c>
    </row>
    <row r="87" spans="1:2">
      <c r="A87" s="32" t="s">
        <v>112</v>
      </c>
      <c r="B87">
        <v>1</v>
      </c>
    </row>
    <row r="88" spans="1:2">
      <c r="A88" s="26" t="s">
        <v>60</v>
      </c>
      <c r="B88">
        <v>4</v>
      </c>
    </row>
    <row r="89" spans="1:2">
      <c r="A89" s="32" t="s">
        <v>113</v>
      </c>
      <c r="B89">
        <v>1</v>
      </c>
    </row>
    <row r="90" spans="1:2">
      <c r="A90" s="32" t="s">
        <v>114</v>
      </c>
      <c r="B90">
        <v>1</v>
      </c>
    </row>
    <row r="91" spans="1:2">
      <c r="A91" s="32" t="s">
        <v>115</v>
      </c>
      <c r="B91">
        <v>1</v>
      </c>
    </row>
    <row r="92" spans="1:2">
      <c r="A92" s="32" t="s">
        <v>116</v>
      </c>
      <c r="B92">
        <v>1</v>
      </c>
    </row>
    <row r="93" spans="1:2">
      <c r="A93" s="26" t="s">
        <v>61</v>
      </c>
      <c r="B93">
        <v>7</v>
      </c>
    </row>
    <row r="94" spans="1:2">
      <c r="A94" s="32" t="s">
        <v>117</v>
      </c>
      <c r="B94">
        <v>1</v>
      </c>
    </row>
    <row r="95" spans="1:2">
      <c r="A95" s="32" t="s">
        <v>118</v>
      </c>
      <c r="B95">
        <v>1</v>
      </c>
    </row>
    <row r="96" spans="1:2">
      <c r="A96" s="32" t="s">
        <v>119</v>
      </c>
      <c r="B96">
        <v>1</v>
      </c>
    </row>
    <row r="97" spans="1:2">
      <c r="A97" s="32" t="s">
        <v>120</v>
      </c>
      <c r="B97">
        <v>1</v>
      </c>
    </row>
    <row r="98" spans="1:2">
      <c r="A98" s="32" t="s">
        <v>121</v>
      </c>
      <c r="B98">
        <v>1</v>
      </c>
    </row>
    <row r="99" spans="1:2">
      <c r="A99" s="32" t="s">
        <v>122</v>
      </c>
      <c r="B99">
        <v>1</v>
      </c>
    </row>
    <row r="100" spans="1:2">
      <c r="A100" s="32" t="s">
        <v>123</v>
      </c>
      <c r="B100">
        <v>1</v>
      </c>
    </row>
    <row r="101" spans="1:2">
      <c r="A101" s="26" t="s">
        <v>62</v>
      </c>
      <c r="B101">
        <v>5</v>
      </c>
    </row>
    <row r="102" spans="1:2">
      <c r="A102" s="32" t="s">
        <v>124</v>
      </c>
      <c r="B102">
        <v>1</v>
      </c>
    </row>
    <row r="103" spans="1:2">
      <c r="A103" s="32" t="s">
        <v>125</v>
      </c>
      <c r="B103">
        <v>1</v>
      </c>
    </row>
    <row r="104" spans="1:2">
      <c r="A104" s="32" t="s">
        <v>126</v>
      </c>
      <c r="B104">
        <v>1</v>
      </c>
    </row>
    <row r="105" spans="1:2">
      <c r="A105" s="32" t="s">
        <v>127</v>
      </c>
      <c r="B105">
        <v>1</v>
      </c>
    </row>
    <row r="106" spans="1:2">
      <c r="A106" s="32" t="s">
        <v>128</v>
      </c>
      <c r="B106">
        <v>1</v>
      </c>
    </row>
    <row r="107" spans="1:2">
      <c r="A107" s="26" t="s">
        <v>63</v>
      </c>
      <c r="B107">
        <v>1</v>
      </c>
    </row>
    <row r="108" spans="1:2">
      <c r="A108" s="32" t="s">
        <v>129</v>
      </c>
      <c r="B108">
        <v>1</v>
      </c>
    </row>
    <row r="109" spans="1:2">
      <c r="A109" s="26" t="s">
        <v>64</v>
      </c>
      <c r="B109">
        <v>2</v>
      </c>
    </row>
    <row r="110" spans="1:2">
      <c r="A110" s="32" t="s">
        <v>130</v>
      </c>
      <c r="B110">
        <v>1</v>
      </c>
    </row>
    <row r="111" spans="1:2">
      <c r="A111" s="32" t="s">
        <v>131</v>
      </c>
      <c r="B111">
        <v>1</v>
      </c>
    </row>
    <row r="112" spans="1:2">
      <c r="A112" s="26" t="s">
        <v>65</v>
      </c>
      <c r="B112">
        <v>2</v>
      </c>
    </row>
    <row r="113" spans="1:2">
      <c r="A113" s="32" t="s">
        <v>132</v>
      </c>
      <c r="B113">
        <v>1</v>
      </c>
    </row>
    <row r="114" spans="1:2">
      <c r="A114" s="32" t="s">
        <v>133</v>
      </c>
      <c r="B114">
        <v>1</v>
      </c>
    </row>
    <row r="115" spans="1:2">
      <c r="A115" s="26" t="s">
        <v>66</v>
      </c>
      <c r="B115">
        <v>2</v>
      </c>
    </row>
    <row r="116" spans="1:2">
      <c r="A116" s="32" t="s">
        <v>134</v>
      </c>
      <c r="B116">
        <v>1</v>
      </c>
    </row>
    <row r="117" spans="1:2">
      <c r="A117" s="32" t="s">
        <v>135</v>
      </c>
      <c r="B117">
        <v>1</v>
      </c>
    </row>
    <row r="118" spans="1:2">
      <c r="A118" s="26" t="s">
        <v>67</v>
      </c>
      <c r="B118">
        <v>2</v>
      </c>
    </row>
    <row r="119" spans="1:2">
      <c r="A119" s="32" t="s">
        <v>136</v>
      </c>
      <c r="B119">
        <v>1</v>
      </c>
    </row>
    <row r="120" spans="1:2">
      <c r="A120" s="32" t="s">
        <v>137</v>
      </c>
      <c r="B120">
        <v>1</v>
      </c>
    </row>
    <row r="121" spans="1:2">
      <c r="A121" s="26" t="s">
        <v>68</v>
      </c>
      <c r="B121">
        <v>2</v>
      </c>
    </row>
    <row r="122" spans="1:2">
      <c r="A122" s="32" t="s">
        <v>138</v>
      </c>
      <c r="B122">
        <v>1</v>
      </c>
    </row>
    <row r="123" spans="1:2">
      <c r="A123" s="32" t="s">
        <v>139</v>
      </c>
      <c r="B123">
        <v>1</v>
      </c>
    </row>
    <row r="124" spans="1:2">
      <c r="A124" s="26" t="s">
        <v>69</v>
      </c>
      <c r="B124">
        <v>1</v>
      </c>
    </row>
    <row r="125" spans="1:2">
      <c r="A125" s="32" t="s">
        <v>140</v>
      </c>
      <c r="B125">
        <v>1</v>
      </c>
    </row>
    <row r="126" spans="1:2">
      <c r="A126" s="26" t="s">
        <v>70</v>
      </c>
      <c r="B126">
        <v>2</v>
      </c>
    </row>
    <row r="127" spans="1:2">
      <c r="A127" s="32" t="s">
        <v>141</v>
      </c>
      <c r="B127">
        <v>1</v>
      </c>
    </row>
    <row r="128" spans="1:2">
      <c r="A128" s="32" t="s">
        <v>142</v>
      </c>
      <c r="B128">
        <v>1</v>
      </c>
    </row>
    <row r="129" spans="1:2">
      <c r="A129" s="26" t="s">
        <v>71</v>
      </c>
      <c r="B129">
        <v>1</v>
      </c>
    </row>
    <row r="130" spans="1:2">
      <c r="A130" s="32" t="s">
        <v>143</v>
      </c>
      <c r="B130">
        <v>1</v>
      </c>
    </row>
    <row r="131" spans="1:2">
      <c r="A131" s="26" t="s">
        <v>72</v>
      </c>
      <c r="B131">
        <v>2</v>
      </c>
    </row>
    <row r="132" spans="1:2">
      <c r="A132" s="32" t="s">
        <v>144</v>
      </c>
      <c r="B132">
        <v>1</v>
      </c>
    </row>
    <row r="133" spans="1:2">
      <c r="A133" s="32" t="s">
        <v>145</v>
      </c>
      <c r="B133">
        <v>1</v>
      </c>
    </row>
    <row r="134" spans="1:2">
      <c r="A134" s="26" t="s">
        <v>73</v>
      </c>
      <c r="B134">
        <v>2</v>
      </c>
    </row>
    <row r="135" spans="1:2">
      <c r="A135" s="32" t="s">
        <v>146</v>
      </c>
      <c r="B135">
        <v>1</v>
      </c>
    </row>
    <row r="136" spans="1:2">
      <c r="A136" s="32" t="s">
        <v>147</v>
      </c>
      <c r="B136">
        <v>1</v>
      </c>
    </row>
    <row r="137" spans="1:2">
      <c r="A137" s="26" t="s">
        <v>74</v>
      </c>
      <c r="B137">
        <v>2</v>
      </c>
    </row>
    <row r="138" spans="1:2">
      <c r="A138" s="32" t="s">
        <v>148</v>
      </c>
      <c r="B138">
        <v>1</v>
      </c>
    </row>
    <row r="139" spans="1:2">
      <c r="A139" s="32" t="s">
        <v>149</v>
      </c>
      <c r="B139">
        <v>1</v>
      </c>
    </row>
    <row r="140" spans="1:2">
      <c r="A140" s="26" t="s">
        <v>75</v>
      </c>
      <c r="B140">
        <v>7</v>
      </c>
    </row>
    <row r="141" spans="1:2">
      <c r="A141" s="32" t="s">
        <v>150</v>
      </c>
      <c r="B141">
        <v>1</v>
      </c>
    </row>
    <row r="142" spans="1:2">
      <c r="A142" s="32" t="s">
        <v>151</v>
      </c>
      <c r="B142">
        <v>1</v>
      </c>
    </row>
    <row r="143" spans="1:2">
      <c r="A143" s="32" t="s">
        <v>152</v>
      </c>
      <c r="B143">
        <v>1</v>
      </c>
    </row>
    <row r="144" spans="1:2">
      <c r="A144" s="32" t="s">
        <v>153</v>
      </c>
      <c r="B144">
        <v>1</v>
      </c>
    </row>
    <row r="145" spans="1:2">
      <c r="A145" s="32" t="s">
        <v>154</v>
      </c>
      <c r="B145">
        <v>1</v>
      </c>
    </row>
    <row r="146" spans="1:2">
      <c r="A146" s="32" t="s">
        <v>155</v>
      </c>
      <c r="B146">
        <v>1</v>
      </c>
    </row>
    <row r="147" spans="1:2">
      <c r="A147" s="32" t="s">
        <v>156</v>
      </c>
      <c r="B147">
        <v>1</v>
      </c>
    </row>
    <row r="148" spans="1:2">
      <c r="A148" s="26" t="s">
        <v>19</v>
      </c>
      <c r="B148">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2E0AC-B0C5-4A5F-8CBB-9EBCA8F4A5C3}">
  <dimension ref="A3:B52"/>
  <sheetViews>
    <sheetView workbookViewId="0">
      <selection activeCell="A4" sqref="A4:A51"/>
    </sheetView>
  </sheetViews>
  <sheetFormatPr baseColWidth="10" defaultColWidth="11.42578125" defaultRowHeight="15"/>
  <cols>
    <col min="1" max="1" width="60.140625" bestFit="1" customWidth="1"/>
    <col min="2" max="2" width="18.42578125" bestFit="1" customWidth="1"/>
  </cols>
  <sheetData>
    <row r="3" spans="1:2">
      <c r="A3" s="25" t="s">
        <v>0</v>
      </c>
      <c r="B3" t="s">
        <v>22</v>
      </c>
    </row>
    <row r="4" spans="1:2">
      <c r="A4" s="26" t="s">
        <v>28</v>
      </c>
      <c r="B4">
        <v>1</v>
      </c>
    </row>
    <row r="5" spans="1:2">
      <c r="A5" s="26" t="s">
        <v>29</v>
      </c>
      <c r="B5">
        <v>5</v>
      </c>
    </row>
    <row r="6" spans="1:2">
      <c r="A6" s="26" t="s">
        <v>30</v>
      </c>
      <c r="B6">
        <v>2</v>
      </c>
    </row>
    <row r="7" spans="1:2">
      <c r="A7" s="26" t="s">
        <v>31</v>
      </c>
      <c r="B7">
        <v>1</v>
      </c>
    </row>
    <row r="8" spans="1:2">
      <c r="A8" s="26" t="s">
        <v>32</v>
      </c>
      <c r="B8">
        <v>1</v>
      </c>
    </row>
    <row r="9" spans="1:2">
      <c r="A9" s="26" t="s">
        <v>33</v>
      </c>
      <c r="B9">
        <v>3</v>
      </c>
    </row>
    <row r="10" spans="1:2">
      <c r="A10" s="26" t="s">
        <v>34</v>
      </c>
      <c r="B10">
        <v>6</v>
      </c>
    </row>
    <row r="11" spans="1:2">
      <c r="A11" s="26" t="s">
        <v>35</v>
      </c>
      <c r="B11">
        <v>1</v>
      </c>
    </row>
    <row r="12" spans="1:2">
      <c r="A12" s="26" t="s">
        <v>36</v>
      </c>
      <c r="B12">
        <v>1</v>
      </c>
    </row>
    <row r="13" spans="1:2">
      <c r="A13" s="26" t="s">
        <v>37</v>
      </c>
      <c r="B13">
        <v>2</v>
      </c>
    </row>
    <row r="14" spans="1:2">
      <c r="A14" s="26" t="s">
        <v>38</v>
      </c>
      <c r="B14">
        <v>1</v>
      </c>
    </row>
    <row r="15" spans="1:2">
      <c r="A15" s="26" t="s">
        <v>39</v>
      </c>
      <c r="B15">
        <v>6</v>
      </c>
    </row>
    <row r="16" spans="1:2">
      <c r="A16" s="26" t="s">
        <v>40</v>
      </c>
      <c r="B16">
        <v>1</v>
      </c>
    </row>
    <row r="17" spans="1:2">
      <c r="A17" s="26" t="s">
        <v>41</v>
      </c>
      <c r="B17">
        <v>1</v>
      </c>
    </row>
    <row r="18" spans="1:2">
      <c r="A18" s="26" t="s">
        <v>42</v>
      </c>
      <c r="B18">
        <v>1</v>
      </c>
    </row>
    <row r="19" spans="1:2">
      <c r="A19" s="26" t="s">
        <v>43</v>
      </c>
      <c r="B19">
        <v>1</v>
      </c>
    </row>
    <row r="20" spans="1:2">
      <c r="A20" s="26" t="s">
        <v>44</v>
      </c>
      <c r="B20">
        <v>1</v>
      </c>
    </row>
    <row r="21" spans="1:2">
      <c r="A21" s="26" t="s">
        <v>45</v>
      </c>
      <c r="B21">
        <v>1</v>
      </c>
    </row>
    <row r="22" spans="1:2">
      <c r="A22" s="26" t="s">
        <v>46</v>
      </c>
      <c r="B22">
        <v>1</v>
      </c>
    </row>
    <row r="23" spans="1:2">
      <c r="A23" s="26" t="s">
        <v>47</v>
      </c>
      <c r="B23">
        <v>1</v>
      </c>
    </row>
    <row r="24" spans="1:2">
      <c r="A24" s="26" t="s">
        <v>48</v>
      </c>
      <c r="B24">
        <v>1</v>
      </c>
    </row>
    <row r="25" spans="1:2">
      <c r="A25" s="26" t="s">
        <v>49</v>
      </c>
      <c r="B25">
        <v>1</v>
      </c>
    </row>
    <row r="26" spans="1:2">
      <c r="A26" s="26" t="s">
        <v>50</v>
      </c>
      <c r="B26">
        <v>1</v>
      </c>
    </row>
    <row r="27" spans="1:2">
      <c r="A27" s="26" t="s">
        <v>51</v>
      </c>
      <c r="B27">
        <v>1</v>
      </c>
    </row>
    <row r="28" spans="1:2">
      <c r="A28" s="26" t="s">
        <v>52</v>
      </c>
      <c r="B28">
        <v>1</v>
      </c>
    </row>
    <row r="29" spans="1:2">
      <c r="A29" s="26" t="s">
        <v>53</v>
      </c>
      <c r="B29">
        <v>1</v>
      </c>
    </row>
    <row r="30" spans="1:2">
      <c r="A30" s="26" t="s">
        <v>54</v>
      </c>
      <c r="B30">
        <v>1</v>
      </c>
    </row>
    <row r="31" spans="1:2">
      <c r="A31" s="26" t="s">
        <v>55</v>
      </c>
      <c r="B31">
        <v>1</v>
      </c>
    </row>
    <row r="32" spans="1:2">
      <c r="A32" s="26" t="s">
        <v>56</v>
      </c>
      <c r="B32">
        <v>3</v>
      </c>
    </row>
    <row r="33" spans="1:2">
      <c r="A33" s="26" t="s">
        <v>57</v>
      </c>
      <c r="B33">
        <v>1</v>
      </c>
    </row>
    <row r="34" spans="1:2">
      <c r="A34" s="26" t="s">
        <v>58</v>
      </c>
      <c r="B34">
        <v>1</v>
      </c>
    </row>
    <row r="35" spans="1:2">
      <c r="A35" s="26" t="s">
        <v>59</v>
      </c>
      <c r="B35">
        <v>1</v>
      </c>
    </row>
    <row r="36" spans="1:2">
      <c r="A36" s="26" t="s">
        <v>60</v>
      </c>
      <c r="B36">
        <v>4</v>
      </c>
    </row>
    <row r="37" spans="1:2">
      <c r="A37" s="26" t="s">
        <v>61</v>
      </c>
      <c r="B37">
        <v>7</v>
      </c>
    </row>
    <row r="38" spans="1:2">
      <c r="A38" s="26" t="s">
        <v>62</v>
      </c>
      <c r="B38">
        <v>5</v>
      </c>
    </row>
    <row r="39" spans="1:2">
      <c r="A39" s="26" t="s">
        <v>63</v>
      </c>
      <c r="B39">
        <v>1</v>
      </c>
    </row>
    <row r="40" spans="1:2">
      <c r="A40" s="26" t="s">
        <v>64</v>
      </c>
      <c r="B40">
        <v>2</v>
      </c>
    </row>
    <row r="41" spans="1:2">
      <c r="A41" s="26" t="s">
        <v>65</v>
      </c>
      <c r="B41">
        <v>2</v>
      </c>
    </row>
    <row r="42" spans="1:2">
      <c r="A42" s="26" t="s">
        <v>66</v>
      </c>
      <c r="B42">
        <v>2</v>
      </c>
    </row>
    <row r="43" spans="1:2">
      <c r="A43" s="26" t="s">
        <v>67</v>
      </c>
      <c r="B43">
        <v>2</v>
      </c>
    </row>
    <row r="44" spans="1:2">
      <c r="A44" s="26" t="s">
        <v>68</v>
      </c>
      <c r="B44">
        <v>2</v>
      </c>
    </row>
    <row r="45" spans="1:2">
      <c r="A45" s="26" t="s">
        <v>69</v>
      </c>
      <c r="B45">
        <v>1</v>
      </c>
    </row>
    <row r="46" spans="1:2">
      <c r="A46" s="26" t="s">
        <v>70</v>
      </c>
      <c r="B46">
        <v>2</v>
      </c>
    </row>
    <row r="47" spans="1:2">
      <c r="A47" s="26" t="s">
        <v>71</v>
      </c>
      <c r="B47">
        <v>1</v>
      </c>
    </row>
    <row r="48" spans="1:2">
      <c r="A48" s="26" t="s">
        <v>72</v>
      </c>
      <c r="B48">
        <v>2</v>
      </c>
    </row>
    <row r="49" spans="1:2">
      <c r="A49" s="26" t="s">
        <v>73</v>
      </c>
      <c r="B49">
        <v>2</v>
      </c>
    </row>
    <row r="50" spans="1:2">
      <c r="A50" s="26" t="s">
        <v>74</v>
      </c>
      <c r="B50">
        <v>2</v>
      </c>
    </row>
    <row r="51" spans="1:2">
      <c r="A51" s="26" t="s">
        <v>75</v>
      </c>
      <c r="B51">
        <v>7</v>
      </c>
    </row>
    <row r="52" spans="1:2">
      <c r="A52" s="26" t="s">
        <v>19</v>
      </c>
      <c r="B52">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09"/>
  <sheetViews>
    <sheetView showGridLines="0" tabSelected="1" zoomScale="60" zoomScaleNormal="60" workbookViewId="0">
      <selection activeCell="D15" sqref="D15"/>
    </sheetView>
  </sheetViews>
  <sheetFormatPr baseColWidth="10" defaultColWidth="11.42578125" defaultRowHeight="99.75" customHeight="1"/>
  <cols>
    <col min="1" max="1" width="22.42578125" style="46" customWidth="1"/>
    <col min="2" max="2" width="28" style="46" customWidth="1"/>
    <col min="3" max="3" width="34.42578125" style="46" customWidth="1"/>
    <col min="4" max="4" width="33.7109375" style="46" customWidth="1"/>
    <col min="5" max="5" width="33.85546875" style="46" customWidth="1"/>
    <col min="6" max="6" width="25.28515625" style="46" customWidth="1"/>
    <col min="7" max="7" width="27.5703125" style="46" customWidth="1"/>
    <col min="8" max="8" width="26.28515625" style="46" customWidth="1"/>
    <col min="9" max="9" width="37" style="46" customWidth="1"/>
    <col min="10" max="10" width="32.85546875" style="46" customWidth="1"/>
    <col min="11" max="11" width="26.7109375" style="46" customWidth="1"/>
    <col min="12" max="12" width="42" style="46" customWidth="1"/>
    <col min="13" max="13" width="59.140625" style="46" customWidth="1"/>
    <col min="14" max="14" width="17.5703125" style="46" customWidth="1"/>
    <col min="15" max="15" width="22.7109375" style="55" customWidth="1"/>
    <col min="16" max="16" width="24.85546875" style="55" customWidth="1"/>
    <col min="17" max="17" width="10.28515625" style="55" customWidth="1"/>
    <col min="18" max="18" width="13.42578125" style="55" customWidth="1"/>
    <col min="19" max="19" width="24.85546875" style="46" customWidth="1"/>
    <col min="20" max="20" width="25.140625" style="46" customWidth="1"/>
    <col min="21" max="21" width="9.85546875" style="46" customWidth="1"/>
    <col min="22" max="22" width="13.28515625" style="49" customWidth="1"/>
    <col min="23" max="23" width="15.85546875" style="49" customWidth="1"/>
    <col min="24" max="24" width="30" style="49" customWidth="1"/>
    <col min="25" max="25" width="23.5703125" style="46" customWidth="1"/>
    <col min="26" max="26" width="12" style="46" customWidth="1"/>
    <col min="27" max="28" width="15.7109375" style="46" customWidth="1"/>
    <col min="29" max="29" width="33.140625" style="46" customWidth="1"/>
    <col min="30" max="30" width="39.42578125" style="46" customWidth="1"/>
    <col min="31" max="31" width="20.85546875" style="46" customWidth="1"/>
    <col min="32" max="32" width="12.42578125" style="46" customWidth="1"/>
    <col min="33" max="34" width="15.7109375" style="46" customWidth="1"/>
    <col min="35" max="35" width="45.28515625" style="46" customWidth="1"/>
    <col min="36" max="36" width="40.5703125" style="46" customWidth="1"/>
    <col min="37" max="37" width="35.140625" style="46" customWidth="1"/>
    <col min="38" max="39" width="15.7109375" style="46" customWidth="1"/>
    <col min="40" max="41" width="9.28515625" style="46" hidden="1" customWidth="1"/>
    <col min="42" max="42" width="40.5703125" style="46" hidden="1" customWidth="1"/>
    <col min="43" max="43" width="21.42578125" style="46" customWidth="1"/>
    <col min="44" max="45" width="15.7109375" style="46" customWidth="1"/>
    <col min="46" max="46" width="15.7109375" style="46" hidden="1" customWidth="1"/>
    <col min="47" max="48" width="16.7109375" style="46" hidden="1" customWidth="1"/>
    <col min="49" max="49" width="18.140625" style="46" hidden="1" customWidth="1"/>
    <col min="50" max="53" width="14.7109375" style="46" customWidth="1"/>
    <col min="54" max="16384" width="11.42578125" style="46"/>
  </cols>
  <sheetData>
    <row r="1" spans="2:53" ht="37.5" customHeight="1">
      <c r="O1" s="46"/>
      <c r="P1" s="46"/>
      <c r="Q1" s="46"/>
      <c r="R1" s="46"/>
    </row>
    <row r="2" spans="2:53" ht="25.5" customHeight="1">
      <c r="B2" s="728"/>
      <c r="C2" s="729"/>
      <c r="D2" s="734" t="s">
        <v>157</v>
      </c>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50" t="s">
        <v>158</v>
      </c>
      <c r="AU2" s="48"/>
    </row>
    <row r="3" spans="2:53" ht="25.5" customHeight="1">
      <c r="B3" s="730"/>
      <c r="C3" s="731"/>
      <c r="D3" s="735"/>
      <c r="E3" s="735"/>
      <c r="F3" s="735"/>
      <c r="G3" s="735"/>
      <c r="H3" s="735"/>
      <c r="I3" s="735"/>
      <c r="J3" s="735"/>
      <c r="K3" s="735"/>
      <c r="L3" s="735"/>
      <c r="M3" s="735"/>
      <c r="N3" s="735"/>
      <c r="O3" s="735"/>
      <c r="P3" s="735"/>
      <c r="Q3" s="735"/>
      <c r="R3" s="735"/>
      <c r="S3" s="735"/>
      <c r="T3" s="735"/>
      <c r="U3" s="735"/>
      <c r="V3" s="735"/>
      <c r="W3" s="735"/>
      <c r="X3" s="735"/>
      <c r="Y3" s="735"/>
      <c r="Z3" s="735"/>
      <c r="AA3" s="735"/>
      <c r="AB3" s="735"/>
      <c r="AC3" s="735"/>
      <c r="AD3" s="735"/>
      <c r="AE3" s="735"/>
      <c r="AF3" s="735"/>
      <c r="AG3" s="735"/>
      <c r="AH3" s="735"/>
      <c r="AI3" s="735"/>
      <c r="AJ3" s="735"/>
      <c r="AK3" s="735"/>
      <c r="AL3" s="735"/>
      <c r="AM3" s="735"/>
      <c r="AN3" s="735"/>
      <c r="AO3" s="735"/>
      <c r="AP3" s="735"/>
      <c r="AQ3" s="735"/>
      <c r="AR3" s="735"/>
      <c r="AS3" s="735"/>
      <c r="AT3" s="50" t="s">
        <v>159</v>
      </c>
      <c r="AU3" s="48"/>
    </row>
    <row r="4" spans="2:53" ht="25.5" customHeight="1">
      <c r="B4" s="730"/>
      <c r="C4" s="731"/>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50" t="s">
        <v>160</v>
      </c>
      <c r="AU4" s="48"/>
    </row>
    <row r="5" spans="2:53" ht="25.5" customHeight="1">
      <c r="B5" s="732"/>
      <c r="C5" s="733"/>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50" t="s">
        <v>161</v>
      </c>
      <c r="AU5" s="48"/>
    </row>
    <row r="6" spans="2:53" ht="5.25" customHeight="1">
      <c r="O6" s="46"/>
      <c r="P6" s="46"/>
      <c r="Q6" s="46"/>
      <c r="R6" s="46"/>
      <c r="V6" s="46"/>
      <c r="W6" s="46"/>
      <c r="X6" s="46"/>
      <c r="AH6" s="51"/>
      <c r="AI6" s="52"/>
    </row>
    <row r="7" spans="2:53" ht="19.5" customHeight="1">
      <c r="B7" s="47" t="s">
        <v>162</v>
      </c>
      <c r="C7" s="737" t="s">
        <v>163</v>
      </c>
      <c r="D7" s="738"/>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738"/>
      <c r="AJ7" s="738"/>
      <c r="AK7" s="738"/>
      <c r="AL7" s="738"/>
      <c r="AM7" s="738"/>
      <c r="AN7" s="738"/>
      <c r="AO7" s="738"/>
      <c r="AP7" s="738"/>
      <c r="AQ7" s="738"/>
      <c r="AR7" s="738"/>
      <c r="AS7" s="738"/>
      <c r="AT7" s="738"/>
    </row>
    <row r="8" spans="2:53" ht="19.5" customHeight="1">
      <c r="B8" s="47" t="s">
        <v>164</v>
      </c>
      <c r="C8" s="739" t="s">
        <v>165</v>
      </c>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740"/>
      <c r="AG8" s="740"/>
      <c r="AH8" s="740"/>
      <c r="AI8" s="740"/>
      <c r="AJ8" s="740"/>
      <c r="AK8" s="740"/>
      <c r="AL8" s="740"/>
      <c r="AM8" s="740"/>
      <c r="AN8" s="740"/>
      <c r="AO8" s="740"/>
      <c r="AP8" s="740"/>
      <c r="AQ8" s="740"/>
      <c r="AR8" s="740"/>
      <c r="AS8" s="740"/>
      <c r="AT8" s="740"/>
    </row>
    <row r="9" spans="2:53" ht="19.5" customHeight="1">
      <c r="B9" s="47" t="s">
        <v>166</v>
      </c>
      <c r="C9" s="739" t="s">
        <v>167</v>
      </c>
      <c r="D9" s="740"/>
      <c r="E9" s="740"/>
      <c r="F9" s="740"/>
      <c r="G9" s="740"/>
      <c r="H9" s="740"/>
      <c r="I9" s="740"/>
      <c r="J9" s="740"/>
      <c r="K9" s="740"/>
      <c r="L9" s="740"/>
      <c r="M9" s="740"/>
      <c r="N9" s="740"/>
      <c r="O9" s="740"/>
      <c r="P9" s="740"/>
      <c r="Q9" s="740"/>
      <c r="R9" s="740"/>
      <c r="S9" s="740"/>
      <c r="T9" s="740"/>
      <c r="U9" s="740"/>
      <c r="V9" s="740"/>
      <c r="W9" s="740"/>
      <c r="X9" s="740"/>
      <c r="Y9" s="740"/>
      <c r="Z9" s="740"/>
      <c r="AA9" s="740"/>
      <c r="AB9" s="740"/>
      <c r="AC9" s="740"/>
      <c r="AD9" s="740"/>
      <c r="AE9" s="740"/>
      <c r="AF9" s="740"/>
      <c r="AG9" s="740"/>
      <c r="AH9" s="740"/>
      <c r="AI9" s="740"/>
      <c r="AJ9" s="740"/>
      <c r="AK9" s="740"/>
      <c r="AL9" s="740"/>
      <c r="AM9" s="740"/>
      <c r="AN9" s="740"/>
      <c r="AO9" s="740"/>
      <c r="AP9" s="740"/>
      <c r="AQ9" s="740"/>
      <c r="AR9" s="740"/>
      <c r="AS9" s="740"/>
      <c r="AT9" s="740"/>
    </row>
    <row r="10" spans="2:53" ht="11.25" customHeight="1">
      <c r="O10" s="46"/>
      <c r="P10" s="46"/>
      <c r="Q10" s="46"/>
      <c r="R10" s="46"/>
      <c r="W10" s="46"/>
      <c r="X10" s="46"/>
    </row>
    <row r="11" spans="2:53" ht="30" customHeight="1">
      <c r="B11" s="741" t="s">
        <v>168</v>
      </c>
      <c r="C11" s="741"/>
      <c r="D11" s="741" t="s">
        <v>169</v>
      </c>
      <c r="E11" s="741" t="s">
        <v>170</v>
      </c>
      <c r="F11" s="741"/>
      <c r="G11" s="741"/>
      <c r="H11" s="741"/>
      <c r="I11" s="741"/>
      <c r="J11" s="741"/>
      <c r="K11" s="741"/>
      <c r="L11" s="741"/>
      <c r="M11" s="741"/>
      <c r="N11" s="741"/>
      <c r="O11" s="741"/>
      <c r="P11" s="741"/>
      <c r="Q11" s="741"/>
      <c r="R11" s="741"/>
      <c r="S11" s="741"/>
      <c r="T11" s="741"/>
      <c r="U11" s="741"/>
      <c r="V11" s="741"/>
      <c r="W11" s="741"/>
      <c r="X11" s="741"/>
      <c r="Y11" s="741"/>
      <c r="Z11" s="741"/>
      <c r="AA11" s="741"/>
      <c r="AB11" s="741"/>
      <c r="AC11" s="741"/>
      <c r="AD11" s="741"/>
      <c r="AE11" s="741"/>
      <c r="AF11" s="741"/>
      <c r="AG11" s="741"/>
      <c r="AH11" s="741"/>
      <c r="AI11" s="741"/>
      <c r="AJ11" s="741"/>
      <c r="AK11" s="741"/>
      <c r="AL11" s="741"/>
      <c r="AM11" s="741"/>
      <c r="AN11" s="741"/>
      <c r="AO11" s="741"/>
      <c r="AP11" s="741"/>
      <c r="AQ11" s="741"/>
      <c r="AR11" s="741"/>
      <c r="AS11" s="741"/>
      <c r="AT11" s="741"/>
      <c r="AU11" s="741"/>
      <c r="AV11" s="741"/>
      <c r="AW11" s="56"/>
      <c r="AX11" s="56"/>
      <c r="AY11" s="56"/>
      <c r="AZ11" s="56"/>
      <c r="BA11" s="56"/>
    </row>
    <row r="12" spans="2:53" ht="12" customHeight="1">
      <c r="B12" s="742"/>
      <c r="C12" s="742"/>
      <c r="D12" s="742"/>
      <c r="E12" s="727" t="s">
        <v>171</v>
      </c>
      <c r="F12" s="727"/>
      <c r="G12" s="727"/>
      <c r="H12" s="727"/>
      <c r="I12" s="727"/>
      <c r="J12" s="727"/>
      <c r="K12" s="727"/>
      <c r="L12" s="727"/>
      <c r="M12" s="727"/>
      <c r="N12" s="342"/>
      <c r="O12" s="727" t="s">
        <v>172</v>
      </c>
      <c r="P12" s="727"/>
      <c r="Q12" s="727"/>
      <c r="R12" s="727"/>
      <c r="S12" s="727"/>
      <c r="T12" s="727"/>
      <c r="U12" s="727"/>
      <c r="V12" s="727"/>
      <c r="W12" s="727"/>
      <c r="X12" s="727"/>
      <c r="Y12" s="726" t="s">
        <v>173</v>
      </c>
      <c r="Z12" s="726"/>
      <c r="AA12" s="727" t="s">
        <v>174</v>
      </c>
      <c r="AB12" s="727"/>
      <c r="AC12" s="727"/>
      <c r="AD12" s="727"/>
      <c r="AE12" s="726" t="s">
        <v>175</v>
      </c>
      <c r="AF12" s="726"/>
      <c r="AG12" s="727" t="s">
        <v>176</v>
      </c>
      <c r="AH12" s="727"/>
      <c r="AI12" s="727"/>
      <c r="AJ12" s="727"/>
      <c r="AK12" s="726" t="s">
        <v>177</v>
      </c>
      <c r="AL12" s="726"/>
      <c r="AM12" s="727" t="s">
        <v>178</v>
      </c>
      <c r="AN12" s="727"/>
      <c r="AO12" s="727"/>
      <c r="AP12" s="727"/>
      <c r="AQ12" s="726" t="s">
        <v>179</v>
      </c>
      <c r="AR12" s="726"/>
      <c r="AS12" s="727"/>
      <c r="AT12" s="727"/>
      <c r="AU12" s="727"/>
      <c r="AV12" s="727"/>
      <c r="AW12" s="343"/>
      <c r="AX12" s="725" t="s">
        <v>180</v>
      </c>
      <c r="AY12" s="725"/>
      <c r="AZ12" s="725"/>
      <c r="BA12" s="725"/>
    </row>
    <row r="13" spans="2:53" s="241" customFormat="1" ht="77.25" customHeight="1">
      <c r="B13" s="344" t="s">
        <v>181</v>
      </c>
      <c r="C13" s="345" t="s">
        <v>182</v>
      </c>
      <c r="D13" s="345" t="s">
        <v>183</v>
      </c>
      <c r="E13" s="345" t="s">
        <v>184</v>
      </c>
      <c r="F13" s="345" t="s">
        <v>185</v>
      </c>
      <c r="G13" s="345" t="s">
        <v>186</v>
      </c>
      <c r="H13" s="345" t="s">
        <v>187</v>
      </c>
      <c r="I13" s="345" t="s">
        <v>188</v>
      </c>
      <c r="J13" s="345" t="s">
        <v>189</v>
      </c>
      <c r="K13" s="345" t="s">
        <v>20</v>
      </c>
      <c r="L13" s="345" t="s">
        <v>190</v>
      </c>
      <c r="M13" s="345" t="s">
        <v>191</v>
      </c>
      <c r="N13" s="345" t="s">
        <v>192</v>
      </c>
      <c r="O13" s="345" t="s">
        <v>193</v>
      </c>
      <c r="P13" s="345" t="s">
        <v>194</v>
      </c>
      <c r="Q13" s="345" t="s">
        <v>195</v>
      </c>
      <c r="R13" s="345" t="s">
        <v>196</v>
      </c>
      <c r="S13" s="345" t="s">
        <v>197</v>
      </c>
      <c r="T13" s="345" t="s">
        <v>198</v>
      </c>
      <c r="U13" s="345" t="s">
        <v>199</v>
      </c>
      <c r="V13" s="346" t="s">
        <v>200</v>
      </c>
      <c r="W13" s="345" t="s">
        <v>201</v>
      </c>
      <c r="X13" s="345" t="s">
        <v>202</v>
      </c>
      <c r="Y13" s="345" t="s">
        <v>203</v>
      </c>
      <c r="Z13" s="345" t="s">
        <v>204</v>
      </c>
      <c r="AA13" s="345" t="s">
        <v>205</v>
      </c>
      <c r="AB13" s="345" t="s">
        <v>206</v>
      </c>
      <c r="AC13" s="345" t="s">
        <v>207</v>
      </c>
      <c r="AD13" s="345" t="s">
        <v>208</v>
      </c>
      <c r="AE13" s="345" t="s">
        <v>209</v>
      </c>
      <c r="AF13" s="345" t="s">
        <v>210</v>
      </c>
      <c r="AG13" s="242" t="s">
        <v>211</v>
      </c>
      <c r="AH13" s="242" t="s">
        <v>212</v>
      </c>
      <c r="AI13" s="242" t="s">
        <v>213</v>
      </c>
      <c r="AJ13" s="242" t="s">
        <v>214</v>
      </c>
      <c r="AK13" s="345" t="s">
        <v>215</v>
      </c>
      <c r="AL13" s="345" t="s">
        <v>216</v>
      </c>
      <c r="AM13" s="345" t="s">
        <v>217</v>
      </c>
      <c r="AN13" s="345" t="s">
        <v>218</v>
      </c>
      <c r="AO13" s="345" t="s">
        <v>219</v>
      </c>
      <c r="AP13" s="345" t="s">
        <v>220</v>
      </c>
      <c r="AQ13" s="345" t="s">
        <v>221</v>
      </c>
      <c r="AR13" s="361" t="s">
        <v>222</v>
      </c>
      <c r="AS13" s="345" t="s">
        <v>223</v>
      </c>
      <c r="AT13" s="345" t="s">
        <v>224</v>
      </c>
      <c r="AU13" s="345" t="s">
        <v>225</v>
      </c>
      <c r="AV13" s="345" t="s">
        <v>226</v>
      </c>
      <c r="AW13" s="345" t="s">
        <v>227</v>
      </c>
      <c r="AX13" s="345" t="s">
        <v>228</v>
      </c>
      <c r="AY13" s="345" t="s">
        <v>229</v>
      </c>
      <c r="AZ13" s="345" t="s">
        <v>230</v>
      </c>
      <c r="BA13" s="361" t="s">
        <v>231</v>
      </c>
    </row>
    <row r="14" spans="2:53" s="53" customFormat="1" ht="77.25" customHeight="1">
      <c r="B14" s="347" t="s">
        <v>253</v>
      </c>
      <c r="C14" s="333" t="s">
        <v>232</v>
      </c>
      <c r="D14" s="333" t="s">
        <v>232</v>
      </c>
      <c r="E14" s="333" t="s">
        <v>233</v>
      </c>
      <c r="F14" s="333" t="s">
        <v>234</v>
      </c>
      <c r="G14" s="333" t="s">
        <v>235</v>
      </c>
      <c r="H14" s="330" t="s">
        <v>236</v>
      </c>
      <c r="I14" s="333" t="s">
        <v>237</v>
      </c>
      <c r="J14" s="333" t="s">
        <v>238</v>
      </c>
      <c r="K14" s="333" t="s">
        <v>239</v>
      </c>
      <c r="L14" s="333" t="s">
        <v>240</v>
      </c>
      <c r="M14" s="333" t="s">
        <v>241</v>
      </c>
      <c r="N14" s="333" t="s">
        <v>24</v>
      </c>
      <c r="O14" s="348">
        <v>1</v>
      </c>
      <c r="P14" s="330" t="s">
        <v>76</v>
      </c>
      <c r="Q14" s="329">
        <v>1</v>
      </c>
      <c r="R14" s="330" t="s">
        <v>242</v>
      </c>
      <c r="S14" s="330" t="s">
        <v>243</v>
      </c>
      <c r="T14" s="330" t="s">
        <v>244</v>
      </c>
      <c r="U14" s="329">
        <v>1</v>
      </c>
      <c r="V14" s="340">
        <v>46023</v>
      </c>
      <c r="W14" s="340">
        <v>46387</v>
      </c>
      <c r="X14" s="333" t="s">
        <v>28</v>
      </c>
      <c r="Y14" s="330" t="s">
        <v>245</v>
      </c>
      <c r="Z14" s="329">
        <v>1</v>
      </c>
      <c r="AA14" s="329">
        <v>1</v>
      </c>
      <c r="AB14" s="331">
        <v>1</v>
      </c>
      <c r="AC14" s="330" t="s">
        <v>246</v>
      </c>
      <c r="AD14" s="330" t="s">
        <v>247</v>
      </c>
      <c r="AE14" s="330" t="s">
        <v>248</v>
      </c>
      <c r="AF14" s="329">
        <v>1</v>
      </c>
      <c r="AG14" s="244">
        <v>1</v>
      </c>
      <c r="AH14" s="244">
        <v>1</v>
      </c>
      <c r="AI14" s="232" t="s">
        <v>249</v>
      </c>
      <c r="AJ14" s="330" t="s">
        <v>250</v>
      </c>
      <c r="AK14" s="330" t="s">
        <v>251</v>
      </c>
      <c r="AL14" s="329">
        <v>1</v>
      </c>
      <c r="AM14" s="332"/>
      <c r="AN14" s="332"/>
      <c r="AO14" s="332"/>
      <c r="AP14" s="332"/>
      <c r="AQ14" s="330" t="s">
        <v>252</v>
      </c>
      <c r="AR14" s="334">
        <v>1</v>
      </c>
      <c r="AS14" s="362"/>
      <c r="AT14" s="362"/>
      <c r="AU14" s="362"/>
      <c r="AV14" s="362"/>
      <c r="AW14" s="362"/>
      <c r="AX14" s="362"/>
      <c r="AY14" s="363">
        <v>0.5</v>
      </c>
      <c r="AZ14" s="364"/>
      <c r="BA14" s="365"/>
    </row>
    <row r="15" spans="2:53" s="53" customFormat="1" ht="99.75" customHeight="1">
      <c r="B15" s="347" t="s">
        <v>253</v>
      </c>
      <c r="C15" s="333" t="s">
        <v>232</v>
      </c>
      <c r="D15" s="333" t="s">
        <v>232</v>
      </c>
      <c r="E15" s="333" t="s">
        <v>254</v>
      </c>
      <c r="F15" s="333" t="s">
        <v>255</v>
      </c>
      <c r="G15" s="333" t="s">
        <v>235</v>
      </c>
      <c r="H15" s="333" t="s">
        <v>256</v>
      </c>
      <c r="I15" s="333" t="s">
        <v>257</v>
      </c>
      <c r="J15" s="333" t="s">
        <v>258</v>
      </c>
      <c r="K15" s="333" t="s">
        <v>259</v>
      </c>
      <c r="L15" s="333" t="s">
        <v>259</v>
      </c>
      <c r="M15" s="333" t="s">
        <v>241</v>
      </c>
      <c r="N15" s="333" t="s">
        <v>25</v>
      </c>
      <c r="O15" s="333">
        <v>2</v>
      </c>
      <c r="P15" s="333" t="s">
        <v>77</v>
      </c>
      <c r="Q15" s="335">
        <v>1</v>
      </c>
      <c r="R15" s="333" t="s">
        <v>242</v>
      </c>
      <c r="S15" s="333" t="s">
        <v>260</v>
      </c>
      <c r="T15" s="333" t="s">
        <v>261</v>
      </c>
      <c r="U15" s="333">
        <v>6</v>
      </c>
      <c r="V15" s="340">
        <v>46023</v>
      </c>
      <c r="W15" s="340">
        <v>46387</v>
      </c>
      <c r="X15" s="333" t="s">
        <v>29</v>
      </c>
      <c r="Y15" s="333" t="s">
        <v>262</v>
      </c>
      <c r="Z15" s="333">
        <v>1</v>
      </c>
      <c r="AA15" s="332">
        <v>1</v>
      </c>
      <c r="AB15" s="331">
        <v>1</v>
      </c>
      <c r="AC15" s="332" t="s">
        <v>263</v>
      </c>
      <c r="AD15" s="332" t="s">
        <v>264</v>
      </c>
      <c r="AE15" s="333" t="s">
        <v>262</v>
      </c>
      <c r="AF15" s="333">
        <v>2</v>
      </c>
      <c r="AG15" s="243">
        <v>2</v>
      </c>
      <c r="AH15" s="244">
        <v>1</v>
      </c>
      <c r="AI15" s="232" t="s">
        <v>265</v>
      </c>
      <c r="AJ15" s="330" t="s">
        <v>266</v>
      </c>
      <c r="AK15" s="333" t="s">
        <v>262</v>
      </c>
      <c r="AL15" s="333">
        <v>2</v>
      </c>
      <c r="AM15" s="332"/>
      <c r="AN15" s="332"/>
      <c r="AO15" s="332"/>
      <c r="AP15" s="332"/>
      <c r="AQ15" s="333" t="s">
        <v>262</v>
      </c>
      <c r="AR15" s="336">
        <v>1</v>
      </c>
      <c r="AS15" s="332"/>
      <c r="AT15" s="332"/>
      <c r="AU15" s="332"/>
      <c r="AV15" s="332"/>
      <c r="AW15" s="332"/>
      <c r="AX15" s="332"/>
      <c r="AY15" s="363">
        <v>0.5</v>
      </c>
      <c r="AZ15" s="364"/>
      <c r="BA15" s="341"/>
    </row>
    <row r="16" spans="2:53" s="53" customFormat="1" ht="105.75" customHeight="1">
      <c r="B16" s="347" t="s">
        <v>253</v>
      </c>
      <c r="C16" s="333" t="s">
        <v>232</v>
      </c>
      <c r="D16" s="333" t="s">
        <v>232</v>
      </c>
      <c r="E16" s="333" t="s">
        <v>267</v>
      </c>
      <c r="F16" s="333" t="s">
        <v>268</v>
      </c>
      <c r="G16" s="333" t="s">
        <v>235</v>
      </c>
      <c r="H16" s="333" t="s">
        <v>256</v>
      </c>
      <c r="I16" s="333" t="s">
        <v>269</v>
      </c>
      <c r="J16" s="333" t="s">
        <v>270</v>
      </c>
      <c r="K16" s="333" t="s">
        <v>259</v>
      </c>
      <c r="L16" s="333" t="s">
        <v>259</v>
      </c>
      <c r="M16" s="333" t="s">
        <v>241</v>
      </c>
      <c r="N16" s="333" t="s">
        <v>24</v>
      </c>
      <c r="O16" s="348">
        <v>3</v>
      </c>
      <c r="P16" s="333" t="s">
        <v>78</v>
      </c>
      <c r="Q16" s="335">
        <v>1</v>
      </c>
      <c r="R16" s="333" t="s">
        <v>242</v>
      </c>
      <c r="S16" s="333" t="s">
        <v>271</v>
      </c>
      <c r="T16" s="333" t="s">
        <v>272</v>
      </c>
      <c r="U16" s="333">
        <v>6</v>
      </c>
      <c r="V16" s="340">
        <v>46023</v>
      </c>
      <c r="W16" s="340">
        <v>46387</v>
      </c>
      <c r="X16" s="333" t="s">
        <v>29</v>
      </c>
      <c r="Y16" s="333" t="s">
        <v>273</v>
      </c>
      <c r="Z16" s="333">
        <v>1</v>
      </c>
      <c r="AA16" s="332">
        <v>1</v>
      </c>
      <c r="AB16" s="331">
        <v>1</v>
      </c>
      <c r="AC16" s="332" t="s">
        <v>274</v>
      </c>
      <c r="AD16" s="332" t="s">
        <v>264</v>
      </c>
      <c r="AE16" s="333" t="s">
        <v>273</v>
      </c>
      <c r="AF16" s="333">
        <v>2</v>
      </c>
      <c r="AG16" s="243">
        <v>2</v>
      </c>
      <c r="AH16" s="244">
        <v>1</v>
      </c>
      <c r="AI16" s="232" t="s">
        <v>275</v>
      </c>
      <c r="AJ16" s="330" t="s">
        <v>266</v>
      </c>
      <c r="AK16" s="333" t="s">
        <v>273</v>
      </c>
      <c r="AL16" s="333">
        <v>2</v>
      </c>
      <c r="AM16" s="332"/>
      <c r="AN16" s="332"/>
      <c r="AO16" s="332"/>
      <c r="AP16" s="332"/>
      <c r="AQ16" s="333" t="s">
        <v>273</v>
      </c>
      <c r="AR16" s="336">
        <v>1</v>
      </c>
      <c r="AS16" s="332"/>
      <c r="AT16" s="332"/>
      <c r="AU16" s="332"/>
      <c r="AV16" s="332"/>
      <c r="AW16" s="332"/>
      <c r="AX16" s="332"/>
      <c r="AY16" s="363">
        <v>0.5</v>
      </c>
      <c r="AZ16" s="364"/>
      <c r="BA16" s="341"/>
    </row>
    <row r="17" spans="2:53" s="53" customFormat="1" ht="111.75" customHeight="1">
      <c r="B17" s="347" t="s">
        <v>253</v>
      </c>
      <c r="C17" s="333" t="s">
        <v>232</v>
      </c>
      <c r="D17" s="333" t="s">
        <v>232</v>
      </c>
      <c r="E17" s="333" t="s">
        <v>276</v>
      </c>
      <c r="F17" s="333" t="s">
        <v>234</v>
      </c>
      <c r="G17" s="333" t="s">
        <v>235</v>
      </c>
      <c r="H17" s="333" t="s">
        <v>256</v>
      </c>
      <c r="I17" s="333" t="s">
        <v>269</v>
      </c>
      <c r="J17" s="333" t="s">
        <v>270</v>
      </c>
      <c r="K17" s="333" t="s">
        <v>259</v>
      </c>
      <c r="L17" s="333" t="s">
        <v>259</v>
      </c>
      <c r="M17" s="333" t="s">
        <v>241</v>
      </c>
      <c r="N17" s="333" t="s">
        <v>25</v>
      </c>
      <c r="O17" s="333">
        <v>4</v>
      </c>
      <c r="P17" s="333" t="s">
        <v>79</v>
      </c>
      <c r="Q17" s="335">
        <v>1</v>
      </c>
      <c r="R17" s="333" t="s">
        <v>277</v>
      </c>
      <c r="S17" s="333" t="s">
        <v>278</v>
      </c>
      <c r="T17" s="333" t="s">
        <v>279</v>
      </c>
      <c r="U17" s="333">
        <v>6</v>
      </c>
      <c r="V17" s="340">
        <v>46023</v>
      </c>
      <c r="W17" s="340">
        <v>46387</v>
      </c>
      <c r="X17" s="333" t="s">
        <v>29</v>
      </c>
      <c r="Y17" s="333" t="s">
        <v>280</v>
      </c>
      <c r="Z17" s="333">
        <v>1</v>
      </c>
      <c r="AA17" s="332">
        <v>1</v>
      </c>
      <c r="AB17" s="331">
        <v>1</v>
      </c>
      <c r="AC17" s="332" t="s">
        <v>281</v>
      </c>
      <c r="AD17" s="332" t="s">
        <v>282</v>
      </c>
      <c r="AE17" s="333" t="s">
        <v>280</v>
      </c>
      <c r="AF17" s="333">
        <v>2</v>
      </c>
      <c r="AG17" s="243">
        <v>2</v>
      </c>
      <c r="AH17" s="244">
        <v>1</v>
      </c>
      <c r="AI17" s="232" t="s">
        <v>283</v>
      </c>
      <c r="AJ17" s="330" t="s">
        <v>266</v>
      </c>
      <c r="AK17" s="333" t="s">
        <v>280</v>
      </c>
      <c r="AL17" s="333">
        <v>2</v>
      </c>
      <c r="AM17" s="332"/>
      <c r="AN17" s="332"/>
      <c r="AO17" s="332"/>
      <c r="AP17" s="332"/>
      <c r="AQ17" s="333" t="s">
        <v>280</v>
      </c>
      <c r="AR17" s="336">
        <v>1</v>
      </c>
      <c r="AS17" s="332"/>
      <c r="AT17" s="332"/>
      <c r="AU17" s="332"/>
      <c r="AV17" s="332"/>
      <c r="AW17" s="332"/>
      <c r="AX17" s="332"/>
      <c r="AY17" s="363">
        <v>0.5</v>
      </c>
      <c r="AZ17" s="364"/>
      <c r="BA17" s="341"/>
    </row>
    <row r="18" spans="2:53" s="53" customFormat="1" ht="107.25" customHeight="1">
      <c r="B18" s="347" t="s">
        <v>253</v>
      </c>
      <c r="C18" s="333" t="s">
        <v>232</v>
      </c>
      <c r="D18" s="333" t="s">
        <v>232</v>
      </c>
      <c r="E18" s="333" t="s">
        <v>284</v>
      </c>
      <c r="F18" s="333" t="s">
        <v>234</v>
      </c>
      <c r="G18" s="333" t="s">
        <v>235</v>
      </c>
      <c r="H18" s="333" t="s">
        <v>256</v>
      </c>
      <c r="I18" s="333" t="s">
        <v>285</v>
      </c>
      <c r="J18" s="333" t="s">
        <v>286</v>
      </c>
      <c r="K18" s="333" t="s">
        <v>6</v>
      </c>
      <c r="L18" s="333" t="s">
        <v>259</v>
      </c>
      <c r="M18" s="333" t="s">
        <v>241</v>
      </c>
      <c r="N18" s="333" t="s">
        <v>25</v>
      </c>
      <c r="O18" s="348">
        <v>5</v>
      </c>
      <c r="P18" s="333" t="s">
        <v>287</v>
      </c>
      <c r="Q18" s="335">
        <v>1</v>
      </c>
      <c r="R18" s="333" t="s">
        <v>242</v>
      </c>
      <c r="S18" s="333" t="s">
        <v>288</v>
      </c>
      <c r="T18" s="333" t="s">
        <v>289</v>
      </c>
      <c r="U18" s="333">
        <v>3</v>
      </c>
      <c r="V18" s="340">
        <v>46113</v>
      </c>
      <c r="W18" s="340">
        <v>46387</v>
      </c>
      <c r="X18" s="333" t="s">
        <v>29</v>
      </c>
      <c r="Y18" s="333" t="s">
        <v>290</v>
      </c>
      <c r="Z18" s="333">
        <v>0</v>
      </c>
      <c r="AA18" s="332"/>
      <c r="AB18" s="332"/>
      <c r="AC18" s="332"/>
      <c r="AD18" s="332"/>
      <c r="AE18" s="333" t="s">
        <v>291</v>
      </c>
      <c r="AF18" s="333">
        <v>1</v>
      </c>
      <c r="AG18" s="243">
        <v>1</v>
      </c>
      <c r="AH18" s="244">
        <v>1</v>
      </c>
      <c r="AI18" s="232" t="s">
        <v>292</v>
      </c>
      <c r="AJ18" s="526" t="s">
        <v>293</v>
      </c>
      <c r="AK18" s="333" t="s">
        <v>291</v>
      </c>
      <c r="AL18" s="333">
        <v>1</v>
      </c>
      <c r="AM18" s="332"/>
      <c r="AN18" s="332"/>
      <c r="AO18" s="332"/>
      <c r="AP18" s="332"/>
      <c r="AQ18" s="333" t="s">
        <v>291</v>
      </c>
      <c r="AR18" s="336">
        <v>1</v>
      </c>
      <c r="AS18" s="332"/>
      <c r="AT18" s="332"/>
      <c r="AU18" s="332"/>
      <c r="AV18" s="332"/>
      <c r="AW18" s="332"/>
      <c r="AX18" s="332"/>
      <c r="AY18" s="338">
        <v>0.33</v>
      </c>
      <c r="AZ18" s="364"/>
      <c r="BA18" s="341"/>
    </row>
    <row r="19" spans="2:53" s="53" customFormat="1" ht="108.75" customHeight="1">
      <c r="B19" s="347" t="s">
        <v>253</v>
      </c>
      <c r="C19" s="333" t="s">
        <v>232</v>
      </c>
      <c r="D19" s="333" t="s">
        <v>232</v>
      </c>
      <c r="E19" s="333" t="s">
        <v>294</v>
      </c>
      <c r="F19" s="333" t="s">
        <v>234</v>
      </c>
      <c r="G19" s="333" t="s">
        <v>235</v>
      </c>
      <c r="H19" s="333" t="s">
        <v>295</v>
      </c>
      <c r="I19" s="333" t="s">
        <v>296</v>
      </c>
      <c r="J19" s="333" t="s">
        <v>296</v>
      </c>
      <c r="K19" s="333" t="s">
        <v>259</v>
      </c>
      <c r="L19" s="333" t="s">
        <v>259</v>
      </c>
      <c r="M19" s="333" t="s">
        <v>241</v>
      </c>
      <c r="N19" s="333" t="s">
        <v>25</v>
      </c>
      <c r="O19" s="333">
        <v>6</v>
      </c>
      <c r="P19" s="333" t="s">
        <v>80</v>
      </c>
      <c r="Q19" s="335">
        <v>1</v>
      </c>
      <c r="R19" s="333" t="s">
        <v>242</v>
      </c>
      <c r="S19" s="333" t="s">
        <v>297</v>
      </c>
      <c r="T19" s="333" t="s">
        <v>298</v>
      </c>
      <c r="U19" s="333">
        <v>3</v>
      </c>
      <c r="V19" s="340">
        <v>46113</v>
      </c>
      <c r="W19" s="340">
        <v>46387</v>
      </c>
      <c r="X19" s="333" t="s">
        <v>29</v>
      </c>
      <c r="Y19" s="333" t="s">
        <v>290</v>
      </c>
      <c r="Z19" s="333">
        <v>0</v>
      </c>
      <c r="AA19" s="332"/>
      <c r="AB19" s="332"/>
      <c r="AC19" s="332"/>
      <c r="AD19" s="332"/>
      <c r="AE19" s="333" t="s">
        <v>299</v>
      </c>
      <c r="AF19" s="333">
        <v>1</v>
      </c>
      <c r="AG19" s="243">
        <v>1</v>
      </c>
      <c r="AH19" s="244">
        <v>1</v>
      </c>
      <c r="AI19" s="232" t="s">
        <v>300</v>
      </c>
      <c r="AJ19" s="526" t="s">
        <v>293</v>
      </c>
      <c r="AK19" s="333" t="s">
        <v>299</v>
      </c>
      <c r="AL19" s="333">
        <v>1</v>
      </c>
      <c r="AM19" s="332"/>
      <c r="AN19" s="332"/>
      <c r="AO19" s="332"/>
      <c r="AP19" s="332"/>
      <c r="AQ19" s="333" t="s">
        <v>299</v>
      </c>
      <c r="AR19" s="336">
        <v>1</v>
      </c>
      <c r="AS19" s="332"/>
      <c r="AT19" s="332"/>
      <c r="AU19" s="332"/>
      <c r="AV19" s="332"/>
      <c r="AW19" s="332"/>
      <c r="AX19" s="332"/>
      <c r="AY19" s="338">
        <v>0.33</v>
      </c>
      <c r="AZ19" s="364"/>
      <c r="BA19" s="341"/>
    </row>
    <row r="20" spans="2:53" s="53" customFormat="1" ht="116.25" customHeight="1">
      <c r="B20" s="347" t="s">
        <v>301</v>
      </c>
      <c r="C20" s="333" t="s">
        <v>232</v>
      </c>
      <c r="D20" s="330" t="s">
        <v>232</v>
      </c>
      <c r="E20" s="333" t="s">
        <v>302</v>
      </c>
      <c r="F20" s="333" t="s">
        <v>303</v>
      </c>
      <c r="G20" s="333" t="s">
        <v>235</v>
      </c>
      <c r="H20" s="333" t="s">
        <v>236</v>
      </c>
      <c r="I20" s="333" t="s">
        <v>304</v>
      </c>
      <c r="J20" s="333" t="s">
        <v>305</v>
      </c>
      <c r="K20" s="333" t="s">
        <v>17</v>
      </c>
      <c r="L20" s="333" t="s">
        <v>259</v>
      </c>
      <c r="M20" s="333" t="s">
        <v>241</v>
      </c>
      <c r="N20" s="333" t="s">
        <v>25</v>
      </c>
      <c r="O20" s="348">
        <v>7</v>
      </c>
      <c r="P20" s="333" t="s">
        <v>83</v>
      </c>
      <c r="Q20" s="335">
        <v>1</v>
      </c>
      <c r="R20" s="333" t="s">
        <v>242</v>
      </c>
      <c r="S20" s="333" t="s">
        <v>306</v>
      </c>
      <c r="T20" s="333" t="s">
        <v>307</v>
      </c>
      <c r="U20" s="335">
        <v>1</v>
      </c>
      <c r="V20" s="340">
        <v>46023</v>
      </c>
      <c r="W20" s="340">
        <v>46387</v>
      </c>
      <c r="X20" s="333" t="s">
        <v>30</v>
      </c>
      <c r="Y20" s="333" t="s">
        <v>308</v>
      </c>
      <c r="Z20" s="335">
        <v>1</v>
      </c>
      <c r="AA20" s="335">
        <v>1</v>
      </c>
      <c r="AB20" s="335">
        <v>1</v>
      </c>
      <c r="AC20" s="340" t="s">
        <v>309</v>
      </c>
      <c r="AD20" s="333" t="s">
        <v>310</v>
      </c>
      <c r="AE20" s="333" t="s">
        <v>311</v>
      </c>
      <c r="AF20" s="335">
        <v>1</v>
      </c>
      <c r="AG20" s="370">
        <v>1</v>
      </c>
      <c r="AH20" s="370">
        <v>1</v>
      </c>
      <c r="AI20" s="232" t="s">
        <v>312</v>
      </c>
      <c r="AJ20" s="330" t="s">
        <v>266</v>
      </c>
      <c r="AK20" s="333" t="s">
        <v>311</v>
      </c>
      <c r="AL20" s="335">
        <v>1</v>
      </c>
      <c r="AM20" s="333"/>
      <c r="AN20" s="333"/>
      <c r="AO20" s="333"/>
      <c r="AP20" s="333"/>
      <c r="AQ20" s="333" t="s">
        <v>311</v>
      </c>
      <c r="AR20" s="337">
        <v>1</v>
      </c>
      <c r="AS20" s="332"/>
      <c r="AT20" s="332"/>
      <c r="AU20" s="332"/>
      <c r="AV20" s="332"/>
      <c r="AW20" s="332"/>
      <c r="AX20" s="332"/>
      <c r="AY20" s="363">
        <v>0.5</v>
      </c>
      <c r="AZ20" s="364"/>
      <c r="BA20" s="341"/>
    </row>
    <row r="21" spans="2:53" s="53" customFormat="1" ht="106.5" customHeight="1">
      <c r="B21" s="349" t="s">
        <v>301</v>
      </c>
      <c r="C21" s="333" t="s">
        <v>232</v>
      </c>
      <c r="D21" s="330" t="s">
        <v>232</v>
      </c>
      <c r="E21" s="333" t="s">
        <v>233</v>
      </c>
      <c r="F21" s="330" t="s">
        <v>313</v>
      </c>
      <c r="G21" s="330" t="s">
        <v>314</v>
      </c>
      <c r="H21" s="333" t="s">
        <v>236</v>
      </c>
      <c r="I21" s="333" t="s">
        <v>315</v>
      </c>
      <c r="J21" s="333" t="s">
        <v>316</v>
      </c>
      <c r="K21" s="333" t="s">
        <v>3</v>
      </c>
      <c r="L21" s="333" t="s">
        <v>259</v>
      </c>
      <c r="M21" s="330" t="s">
        <v>241</v>
      </c>
      <c r="N21" s="333" t="s">
        <v>25</v>
      </c>
      <c r="O21" s="333">
        <v>8</v>
      </c>
      <c r="P21" s="330" t="s">
        <v>82</v>
      </c>
      <c r="Q21" s="335">
        <v>1</v>
      </c>
      <c r="R21" s="333" t="s">
        <v>242</v>
      </c>
      <c r="S21" s="333" t="s">
        <v>317</v>
      </c>
      <c r="T21" s="333" t="s">
        <v>307</v>
      </c>
      <c r="U21" s="335">
        <v>1</v>
      </c>
      <c r="V21" s="340">
        <v>46023</v>
      </c>
      <c r="W21" s="340">
        <v>46387</v>
      </c>
      <c r="X21" s="333" t="s">
        <v>30</v>
      </c>
      <c r="Y21" s="333" t="s">
        <v>318</v>
      </c>
      <c r="Z21" s="335">
        <v>1</v>
      </c>
      <c r="AA21" s="335">
        <v>1</v>
      </c>
      <c r="AB21" s="335">
        <v>1</v>
      </c>
      <c r="AC21" s="340" t="s">
        <v>319</v>
      </c>
      <c r="AD21" s="333" t="s">
        <v>320</v>
      </c>
      <c r="AE21" s="333" t="s">
        <v>321</v>
      </c>
      <c r="AF21" s="335">
        <v>1</v>
      </c>
      <c r="AG21" s="370">
        <v>1</v>
      </c>
      <c r="AH21" s="370">
        <v>1</v>
      </c>
      <c r="AI21" s="232" t="s">
        <v>322</v>
      </c>
      <c r="AJ21" s="526" t="s">
        <v>323</v>
      </c>
      <c r="AK21" s="333" t="s">
        <v>321</v>
      </c>
      <c r="AL21" s="335">
        <v>1</v>
      </c>
      <c r="AM21" s="333"/>
      <c r="AN21" s="333"/>
      <c r="AO21" s="333"/>
      <c r="AP21" s="333"/>
      <c r="AQ21" s="333" t="s">
        <v>321</v>
      </c>
      <c r="AR21" s="337">
        <v>1</v>
      </c>
      <c r="AS21" s="332"/>
      <c r="AT21" s="332"/>
      <c r="AU21" s="332"/>
      <c r="AV21" s="332"/>
      <c r="AW21" s="332"/>
      <c r="AX21" s="332"/>
      <c r="AY21" s="363">
        <v>0.5</v>
      </c>
      <c r="AZ21" s="364"/>
      <c r="BA21" s="341"/>
    </row>
    <row r="22" spans="2:53" s="53" customFormat="1" ht="99.75" customHeight="1">
      <c r="B22" s="347" t="s">
        <v>324</v>
      </c>
      <c r="C22" s="333" t="s">
        <v>325</v>
      </c>
      <c r="D22" s="333" t="s">
        <v>326</v>
      </c>
      <c r="E22" s="333" t="s">
        <v>327</v>
      </c>
      <c r="F22" s="333" t="s">
        <v>328</v>
      </c>
      <c r="G22" s="333" t="s">
        <v>235</v>
      </c>
      <c r="H22" s="333" t="s">
        <v>329</v>
      </c>
      <c r="I22" s="333" t="s">
        <v>296</v>
      </c>
      <c r="J22" s="333" t="s">
        <v>296</v>
      </c>
      <c r="K22" s="333" t="s">
        <v>239</v>
      </c>
      <c r="L22" s="333" t="s">
        <v>240</v>
      </c>
      <c r="M22" s="333" t="s">
        <v>241</v>
      </c>
      <c r="N22" s="333" t="s">
        <v>24</v>
      </c>
      <c r="O22" s="348">
        <v>9</v>
      </c>
      <c r="P22" s="333" t="s">
        <v>84</v>
      </c>
      <c r="Q22" s="329">
        <v>1</v>
      </c>
      <c r="R22" s="333" t="s">
        <v>277</v>
      </c>
      <c r="S22" s="333" t="s">
        <v>330</v>
      </c>
      <c r="T22" s="333" t="s">
        <v>331</v>
      </c>
      <c r="U22" s="333">
        <v>4</v>
      </c>
      <c r="V22" s="340">
        <v>46023</v>
      </c>
      <c r="W22" s="340">
        <v>46387</v>
      </c>
      <c r="X22" s="333" t="s">
        <v>31</v>
      </c>
      <c r="Y22" s="333" t="s">
        <v>332</v>
      </c>
      <c r="Z22" s="333">
        <v>1</v>
      </c>
      <c r="AA22" s="333">
        <v>1</v>
      </c>
      <c r="AB22" s="335">
        <v>1</v>
      </c>
      <c r="AC22" s="333" t="s">
        <v>333</v>
      </c>
      <c r="AD22" s="333" t="s">
        <v>320</v>
      </c>
      <c r="AE22" s="333" t="s">
        <v>334</v>
      </c>
      <c r="AF22" s="333">
        <v>1</v>
      </c>
      <c r="AG22" s="232">
        <v>1</v>
      </c>
      <c r="AH22" s="370">
        <v>1</v>
      </c>
      <c r="AI22" s="232" t="s">
        <v>335</v>
      </c>
      <c r="AJ22" s="330" t="s">
        <v>250</v>
      </c>
      <c r="AK22" s="333" t="s">
        <v>336</v>
      </c>
      <c r="AL22" s="333">
        <v>1</v>
      </c>
      <c r="AM22" s="333"/>
      <c r="AN22" s="333"/>
      <c r="AO22" s="333"/>
      <c r="AP22" s="333"/>
      <c r="AQ22" s="333" t="s">
        <v>337</v>
      </c>
      <c r="AR22" s="336">
        <v>1</v>
      </c>
      <c r="AS22" s="332"/>
      <c r="AT22" s="332"/>
      <c r="AU22" s="332"/>
      <c r="AV22" s="332"/>
      <c r="AW22" s="332"/>
      <c r="AX22" s="332"/>
      <c r="AY22" s="363">
        <v>0.5</v>
      </c>
      <c r="AZ22" s="364"/>
      <c r="BA22" s="341"/>
    </row>
    <row r="23" spans="2:53" s="53" customFormat="1" ht="99.75" customHeight="1">
      <c r="B23" s="347" t="s">
        <v>338</v>
      </c>
      <c r="C23" s="333" t="s">
        <v>325</v>
      </c>
      <c r="D23" s="333" t="s">
        <v>326</v>
      </c>
      <c r="E23" s="333" t="s">
        <v>233</v>
      </c>
      <c r="F23" s="333" t="s">
        <v>339</v>
      </c>
      <c r="G23" s="333" t="s">
        <v>340</v>
      </c>
      <c r="H23" s="333" t="s">
        <v>341</v>
      </c>
      <c r="I23" s="333" t="s">
        <v>342</v>
      </c>
      <c r="J23" s="333" t="s">
        <v>343</v>
      </c>
      <c r="K23" s="333" t="s">
        <v>239</v>
      </c>
      <c r="L23" s="333" t="s">
        <v>240</v>
      </c>
      <c r="M23" s="333" t="s">
        <v>241</v>
      </c>
      <c r="N23" s="333" t="s">
        <v>24</v>
      </c>
      <c r="O23" s="333">
        <v>10</v>
      </c>
      <c r="P23" s="333" t="s">
        <v>85</v>
      </c>
      <c r="Q23" s="335">
        <v>1</v>
      </c>
      <c r="R23" s="333" t="s">
        <v>277</v>
      </c>
      <c r="S23" s="333" t="s">
        <v>344</v>
      </c>
      <c r="T23" s="333" t="s">
        <v>345</v>
      </c>
      <c r="U23" s="330">
        <v>4</v>
      </c>
      <c r="V23" s="340">
        <v>46023</v>
      </c>
      <c r="W23" s="340">
        <v>46387</v>
      </c>
      <c r="X23" s="333" t="s">
        <v>32</v>
      </c>
      <c r="Y23" s="333" t="s">
        <v>346</v>
      </c>
      <c r="Z23" s="333">
        <v>1</v>
      </c>
      <c r="AA23" s="333">
        <v>1</v>
      </c>
      <c r="AB23" s="331">
        <v>1</v>
      </c>
      <c r="AC23" s="331" t="s">
        <v>347</v>
      </c>
      <c r="AD23" s="332" t="s">
        <v>348</v>
      </c>
      <c r="AE23" s="333" t="s">
        <v>349</v>
      </c>
      <c r="AF23" s="333">
        <v>1</v>
      </c>
      <c r="AG23" s="243">
        <v>1</v>
      </c>
      <c r="AH23" s="244">
        <v>1</v>
      </c>
      <c r="AI23" s="232" t="s">
        <v>350</v>
      </c>
      <c r="AJ23" s="330" t="s">
        <v>266</v>
      </c>
      <c r="AK23" s="333" t="s">
        <v>351</v>
      </c>
      <c r="AL23" s="333">
        <v>1</v>
      </c>
      <c r="AM23" s="332"/>
      <c r="AN23" s="332"/>
      <c r="AO23" s="332"/>
      <c r="AP23" s="332"/>
      <c r="AQ23" s="333" t="s">
        <v>352</v>
      </c>
      <c r="AR23" s="336">
        <v>1</v>
      </c>
      <c r="AS23" s="332"/>
      <c r="AT23" s="332"/>
      <c r="AU23" s="332"/>
      <c r="AV23" s="332"/>
      <c r="AW23" s="332"/>
      <c r="AX23" s="332"/>
      <c r="AY23" s="363">
        <v>0.5</v>
      </c>
      <c r="AZ23" s="364"/>
      <c r="BA23" s="341"/>
    </row>
    <row r="24" spans="2:53" s="53" customFormat="1" ht="99.75" customHeight="1">
      <c r="B24" s="347" t="s">
        <v>353</v>
      </c>
      <c r="C24" s="333" t="s">
        <v>325</v>
      </c>
      <c r="D24" s="333" t="s">
        <v>354</v>
      </c>
      <c r="E24" s="333" t="s">
        <v>327</v>
      </c>
      <c r="F24" s="333" t="s">
        <v>328</v>
      </c>
      <c r="G24" s="333" t="s">
        <v>235</v>
      </c>
      <c r="H24" s="333" t="s">
        <v>355</v>
      </c>
      <c r="I24" s="333" t="s">
        <v>356</v>
      </c>
      <c r="J24" s="333" t="s">
        <v>357</v>
      </c>
      <c r="K24" s="333" t="s">
        <v>239</v>
      </c>
      <c r="L24" s="333" t="s">
        <v>240</v>
      </c>
      <c r="M24" s="333" t="s">
        <v>358</v>
      </c>
      <c r="N24" s="333" t="s">
        <v>24</v>
      </c>
      <c r="O24" s="348">
        <v>11</v>
      </c>
      <c r="P24" s="330" t="s">
        <v>87</v>
      </c>
      <c r="Q24" s="329">
        <v>1</v>
      </c>
      <c r="R24" s="333" t="s">
        <v>242</v>
      </c>
      <c r="S24" s="333" t="s">
        <v>359</v>
      </c>
      <c r="T24" s="330" t="s">
        <v>360</v>
      </c>
      <c r="U24" s="333">
        <v>2</v>
      </c>
      <c r="V24" s="340">
        <v>46023</v>
      </c>
      <c r="W24" s="340">
        <v>46387</v>
      </c>
      <c r="X24" s="333" t="s">
        <v>33</v>
      </c>
      <c r="Y24" s="333" t="s">
        <v>290</v>
      </c>
      <c r="Z24" s="333">
        <v>0</v>
      </c>
      <c r="AA24" s="333"/>
      <c r="AB24" s="333"/>
      <c r="AC24" s="333"/>
      <c r="AD24" s="333"/>
      <c r="AE24" s="333" t="s">
        <v>361</v>
      </c>
      <c r="AF24" s="333">
        <v>1</v>
      </c>
      <c r="AG24" s="232">
        <v>1</v>
      </c>
      <c r="AH24" s="370">
        <v>1</v>
      </c>
      <c r="AI24" s="375" t="s">
        <v>362</v>
      </c>
      <c r="AJ24" s="330" t="s">
        <v>266</v>
      </c>
      <c r="AK24" s="333" t="s">
        <v>290</v>
      </c>
      <c r="AL24" s="333">
        <v>0</v>
      </c>
      <c r="AM24" s="333"/>
      <c r="AN24" s="333"/>
      <c r="AO24" s="333"/>
      <c r="AP24" s="333"/>
      <c r="AQ24" s="333" t="s">
        <v>361</v>
      </c>
      <c r="AR24" s="336">
        <v>1</v>
      </c>
      <c r="AS24" s="332"/>
      <c r="AT24" s="332"/>
      <c r="AU24" s="332"/>
      <c r="AV24" s="332"/>
      <c r="AW24" s="332"/>
      <c r="AX24" s="332"/>
      <c r="AY24" s="338">
        <v>0.5</v>
      </c>
      <c r="AZ24" s="364"/>
      <c r="BA24" s="341"/>
    </row>
    <row r="25" spans="2:53" s="53" customFormat="1" ht="99.75" customHeight="1">
      <c r="B25" s="347" t="s">
        <v>363</v>
      </c>
      <c r="C25" s="333" t="s">
        <v>325</v>
      </c>
      <c r="D25" s="333" t="s">
        <v>354</v>
      </c>
      <c r="E25" s="333" t="s">
        <v>327</v>
      </c>
      <c r="F25" s="333" t="s">
        <v>328</v>
      </c>
      <c r="G25" s="333" t="s">
        <v>235</v>
      </c>
      <c r="H25" s="333" t="s">
        <v>355</v>
      </c>
      <c r="I25" s="333" t="s">
        <v>364</v>
      </c>
      <c r="J25" s="333" t="s">
        <v>365</v>
      </c>
      <c r="K25" s="333" t="s">
        <v>239</v>
      </c>
      <c r="L25" s="333" t="s">
        <v>240</v>
      </c>
      <c r="M25" s="333" t="s">
        <v>366</v>
      </c>
      <c r="N25" s="333" t="s">
        <v>24</v>
      </c>
      <c r="O25" s="333">
        <v>12</v>
      </c>
      <c r="P25" s="330" t="s">
        <v>88</v>
      </c>
      <c r="Q25" s="329">
        <v>1</v>
      </c>
      <c r="R25" s="333" t="s">
        <v>242</v>
      </c>
      <c r="S25" s="333" t="s">
        <v>367</v>
      </c>
      <c r="T25" s="330" t="s">
        <v>360</v>
      </c>
      <c r="U25" s="333">
        <v>2</v>
      </c>
      <c r="V25" s="340">
        <v>46023</v>
      </c>
      <c r="W25" s="340">
        <v>46387</v>
      </c>
      <c r="X25" s="333" t="s">
        <v>33</v>
      </c>
      <c r="Y25" s="333" t="s">
        <v>290</v>
      </c>
      <c r="Z25" s="333">
        <v>0</v>
      </c>
      <c r="AA25" s="333"/>
      <c r="AB25" s="333"/>
      <c r="AC25" s="333"/>
      <c r="AD25" s="333"/>
      <c r="AE25" s="333" t="s">
        <v>368</v>
      </c>
      <c r="AF25" s="333">
        <v>1</v>
      </c>
      <c r="AG25" s="232">
        <v>1</v>
      </c>
      <c r="AH25" s="370">
        <v>1</v>
      </c>
      <c r="AI25" s="375" t="s">
        <v>369</v>
      </c>
      <c r="AJ25" s="330" t="s">
        <v>266</v>
      </c>
      <c r="AK25" s="333" t="s">
        <v>290</v>
      </c>
      <c r="AL25" s="333">
        <v>0</v>
      </c>
      <c r="AM25" s="333"/>
      <c r="AN25" s="333"/>
      <c r="AO25" s="333"/>
      <c r="AP25" s="333"/>
      <c r="AQ25" s="333" t="s">
        <v>368</v>
      </c>
      <c r="AR25" s="336">
        <v>1</v>
      </c>
      <c r="AS25" s="332"/>
      <c r="AT25" s="332"/>
      <c r="AU25" s="332"/>
      <c r="AV25" s="332"/>
      <c r="AW25" s="332"/>
      <c r="AX25" s="332"/>
      <c r="AY25" s="338">
        <v>0.5</v>
      </c>
      <c r="AZ25" s="364"/>
      <c r="BA25" s="341"/>
    </row>
    <row r="26" spans="2:53" s="53" customFormat="1" ht="99.75" customHeight="1">
      <c r="B26" s="347" t="s">
        <v>363</v>
      </c>
      <c r="C26" s="333" t="s">
        <v>325</v>
      </c>
      <c r="D26" s="333" t="s">
        <v>354</v>
      </c>
      <c r="E26" s="333" t="s">
        <v>327</v>
      </c>
      <c r="F26" s="333" t="s">
        <v>328</v>
      </c>
      <c r="G26" s="333" t="s">
        <v>235</v>
      </c>
      <c r="H26" s="333" t="s">
        <v>355</v>
      </c>
      <c r="I26" s="333" t="s">
        <v>370</v>
      </c>
      <c r="J26" s="333" t="s">
        <v>371</v>
      </c>
      <c r="K26" s="333" t="s">
        <v>239</v>
      </c>
      <c r="L26" s="333" t="s">
        <v>240</v>
      </c>
      <c r="M26" s="333" t="s">
        <v>366</v>
      </c>
      <c r="N26" s="333" t="s">
        <v>24</v>
      </c>
      <c r="O26" s="348">
        <v>13</v>
      </c>
      <c r="P26" s="330" t="s">
        <v>86</v>
      </c>
      <c r="Q26" s="329">
        <v>1</v>
      </c>
      <c r="R26" s="333" t="s">
        <v>242</v>
      </c>
      <c r="S26" s="333" t="s">
        <v>372</v>
      </c>
      <c r="T26" s="330" t="s">
        <v>373</v>
      </c>
      <c r="U26" s="333">
        <v>2</v>
      </c>
      <c r="V26" s="340">
        <v>46023</v>
      </c>
      <c r="W26" s="340">
        <v>46387</v>
      </c>
      <c r="X26" s="333" t="s">
        <v>33</v>
      </c>
      <c r="Y26" s="333" t="s">
        <v>290</v>
      </c>
      <c r="Z26" s="333">
        <v>0</v>
      </c>
      <c r="AA26" s="333"/>
      <c r="AB26" s="333"/>
      <c r="AC26" s="333"/>
      <c r="AD26" s="333"/>
      <c r="AE26" s="333" t="s">
        <v>374</v>
      </c>
      <c r="AF26" s="333">
        <v>1</v>
      </c>
      <c r="AG26" s="232">
        <v>1</v>
      </c>
      <c r="AH26" s="370">
        <v>1</v>
      </c>
      <c r="AI26" s="232" t="s">
        <v>375</v>
      </c>
      <c r="AJ26" s="526" t="s">
        <v>376</v>
      </c>
      <c r="AK26" s="333" t="s">
        <v>290</v>
      </c>
      <c r="AL26" s="333">
        <v>0</v>
      </c>
      <c r="AM26" s="333"/>
      <c r="AN26" s="333"/>
      <c r="AO26" s="333"/>
      <c r="AP26" s="333"/>
      <c r="AQ26" s="333" t="s">
        <v>374</v>
      </c>
      <c r="AR26" s="336">
        <v>1</v>
      </c>
      <c r="AS26" s="332"/>
      <c r="AT26" s="332"/>
      <c r="AU26" s="332"/>
      <c r="AV26" s="332"/>
      <c r="AW26" s="332"/>
      <c r="AX26" s="332"/>
      <c r="AY26" s="338">
        <v>0.5</v>
      </c>
      <c r="AZ26" s="364"/>
      <c r="BA26" s="341"/>
    </row>
    <row r="27" spans="2:53" s="53" customFormat="1" ht="99.75" customHeight="1">
      <c r="B27" s="347" t="s">
        <v>377</v>
      </c>
      <c r="C27" s="333" t="s">
        <v>378</v>
      </c>
      <c r="D27" s="333" t="s">
        <v>378</v>
      </c>
      <c r="E27" s="333" t="s">
        <v>327</v>
      </c>
      <c r="F27" s="333" t="s">
        <v>328</v>
      </c>
      <c r="G27" s="333" t="s">
        <v>235</v>
      </c>
      <c r="H27" s="333" t="s">
        <v>379</v>
      </c>
      <c r="I27" s="333" t="s">
        <v>380</v>
      </c>
      <c r="J27" s="333" t="s">
        <v>381</v>
      </c>
      <c r="K27" s="333" t="s">
        <v>239</v>
      </c>
      <c r="L27" s="333" t="s">
        <v>240</v>
      </c>
      <c r="M27" s="333" t="s">
        <v>382</v>
      </c>
      <c r="N27" s="333" t="s">
        <v>24</v>
      </c>
      <c r="O27" s="333">
        <v>14</v>
      </c>
      <c r="P27" s="333" t="s">
        <v>89</v>
      </c>
      <c r="Q27" s="335">
        <v>1</v>
      </c>
      <c r="R27" s="333" t="s">
        <v>242</v>
      </c>
      <c r="S27" s="333" t="s">
        <v>383</v>
      </c>
      <c r="T27" s="333" t="s">
        <v>360</v>
      </c>
      <c r="U27" s="333">
        <v>2</v>
      </c>
      <c r="V27" s="340">
        <v>46266</v>
      </c>
      <c r="W27" s="340">
        <v>46387</v>
      </c>
      <c r="X27" s="333" t="s">
        <v>34</v>
      </c>
      <c r="Y27" s="333" t="s">
        <v>290</v>
      </c>
      <c r="Z27" s="333">
        <v>0</v>
      </c>
      <c r="AA27" s="332"/>
      <c r="AB27" s="332"/>
      <c r="AC27" s="332"/>
      <c r="AD27" s="332"/>
      <c r="AE27" s="333" t="s">
        <v>290</v>
      </c>
      <c r="AF27" s="333">
        <v>0</v>
      </c>
      <c r="AG27" s="243"/>
      <c r="AH27" s="244"/>
      <c r="AI27" s="232"/>
      <c r="AJ27" s="243" t="s">
        <v>290</v>
      </c>
      <c r="AK27" s="333" t="s">
        <v>384</v>
      </c>
      <c r="AL27" s="333">
        <v>1</v>
      </c>
      <c r="AM27" s="332"/>
      <c r="AN27" s="332"/>
      <c r="AO27" s="332"/>
      <c r="AP27" s="332"/>
      <c r="AQ27" s="333" t="s">
        <v>384</v>
      </c>
      <c r="AR27" s="336">
        <v>1</v>
      </c>
      <c r="AS27" s="332"/>
      <c r="AT27" s="332"/>
      <c r="AU27" s="332"/>
      <c r="AV27" s="332"/>
      <c r="AW27" s="332"/>
      <c r="AX27" s="332"/>
      <c r="AY27" s="338">
        <v>0</v>
      </c>
      <c r="AZ27" s="364"/>
      <c r="BA27" s="341"/>
    </row>
    <row r="28" spans="2:53" s="53" customFormat="1" ht="99.75" customHeight="1">
      <c r="B28" s="347" t="s">
        <v>377</v>
      </c>
      <c r="C28" s="333" t="s">
        <v>378</v>
      </c>
      <c r="D28" s="333" t="s">
        <v>378</v>
      </c>
      <c r="E28" s="333" t="s">
        <v>327</v>
      </c>
      <c r="F28" s="333" t="s">
        <v>328</v>
      </c>
      <c r="G28" s="333" t="s">
        <v>235</v>
      </c>
      <c r="H28" s="333" t="s">
        <v>379</v>
      </c>
      <c r="I28" s="333" t="s">
        <v>380</v>
      </c>
      <c r="J28" s="333" t="s">
        <v>381</v>
      </c>
      <c r="K28" s="333" t="s">
        <v>239</v>
      </c>
      <c r="L28" s="333" t="s">
        <v>240</v>
      </c>
      <c r="M28" s="333" t="s">
        <v>382</v>
      </c>
      <c r="N28" s="333" t="s">
        <v>24</v>
      </c>
      <c r="O28" s="348">
        <v>15</v>
      </c>
      <c r="P28" s="333" t="s">
        <v>93</v>
      </c>
      <c r="Q28" s="335">
        <v>1</v>
      </c>
      <c r="R28" s="333" t="s">
        <v>242</v>
      </c>
      <c r="S28" s="333" t="s">
        <v>385</v>
      </c>
      <c r="T28" s="333" t="s">
        <v>386</v>
      </c>
      <c r="U28" s="333">
        <v>3</v>
      </c>
      <c r="V28" s="340">
        <v>46023</v>
      </c>
      <c r="W28" s="340">
        <v>46265</v>
      </c>
      <c r="X28" s="333" t="s">
        <v>34</v>
      </c>
      <c r="Y28" s="333" t="s">
        <v>387</v>
      </c>
      <c r="Z28" s="333">
        <v>1</v>
      </c>
      <c r="AA28" s="332">
        <v>1</v>
      </c>
      <c r="AB28" s="331">
        <v>1</v>
      </c>
      <c r="AC28" s="332" t="s">
        <v>388</v>
      </c>
      <c r="AD28" s="332" t="s">
        <v>389</v>
      </c>
      <c r="AE28" s="333" t="s">
        <v>387</v>
      </c>
      <c r="AF28" s="333">
        <v>1</v>
      </c>
      <c r="AG28" s="243">
        <v>1</v>
      </c>
      <c r="AH28" s="244">
        <v>1</v>
      </c>
      <c r="AI28" s="232" t="s">
        <v>390</v>
      </c>
      <c r="AJ28" s="330" t="s">
        <v>250</v>
      </c>
      <c r="AK28" s="333" t="s">
        <v>387</v>
      </c>
      <c r="AL28" s="333">
        <v>1</v>
      </c>
      <c r="AM28" s="332"/>
      <c r="AN28" s="332"/>
      <c r="AO28" s="332"/>
      <c r="AP28" s="332"/>
      <c r="AQ28" s="333" t="s">
        <v>290</v>
      </c>
      <c r="AR28" s="336">
        <v>0</v>
      </c>
      <c r="AS28" s="332"/>
      <c r="AT28" s="332"/>
      <c r="AU28" s="332"/>
      <c r="AV28" s="332"/>
      <c r="AW28" s="332"/>
      <c r="AX28" s="332"/>
      <c r="AY28" s="363">
        <v>0.66</v>
      </c>
      <c r="AZ28" s="364"/>
      <c r="BA28" s="341"/>
    </row>
    <row r="29" spans="2:53" s="53" customFormat="1" ht="99.75" customHeight="1">
      <c r="B29" s="347" t="s">
        <v>391</v>
      </c>
      <c r="C29" s="333" t="s">
        <v>325</v>
      </c>
      <c r="D29" s="333" t="s">
        <v>354</v>
      </c>
      <c r="E29" s="333" t="s">
        <v>327</v>
      </c>
      <c r="F29" s="333" t="s">
        <v>328</v>
      </c>
      <c r="G29" s="333" t="s">
        <v>235</v>
      </c>
      <c r="H29" s="333" t="s">
        <v>392</v>
      </c>
      <c r="I29" s="333" t="s">
        <v>393</v>
      </c>
      <c r="J29" s="333" t="s">
        <v>394</v>
      </c>
      <c r="K29" s="333" t="s">
        <v>239</v>
      </c>
      <c r="L29" s="333" t="s">
        <v>240</v>
      </c>
      <c r="M29" s="333" t="s">
        <v>395</v>
      </c>
      <c r="N29" s="333" t="s">
        <v>24</v>
      </c>
      <c r="O29" s="333">
        <v>16</v>
      </c>
      <c r="P29" s="333" t="s">
        <v>90</v>
      </c>
      <c r="Q29" s="335">
        <v>1</v>
      </c>
      <c r="R29" s="333" t="s">
        <v>242</v>
      </c>
      <c r="S29" s="333" t="s">
        <v>396</v>
      </c>
      <c r="T29" s="333" t="s">
        <v>360</v>
      </c>
      <c r="U29" s="333">
        <v>2</v>
      </c>
      <c r="V29" s="340">
        <v>46023</v>
      </c>
      <c r="W29" s="340">
        <v>46387</v>
      </c>
      <c r="X29" s="333" t="s">
        <v>34</v>
      </c>
      <c r="Y29" s="333" t="s">
        <v>290</v>
      </c>
      <c r="Z29" s="333">
        <v>0</v>
      </c>
      <c r="AA29" s="332"/>
      <c r="AB29" s="332"/>
      <c r="AC29" s="332"/>
      <c r="AD29" s="332"/>
      <c r="AE29" s="333" t="s">
        <v>397</v>
      </c>
      <c r="AF29" s="333">
        <v>1</v>
      </c>
      <c r="AG29" s="243">
        <v>1</v>
      </c>
      <c r="AH29" s="244">
        <v>1</v>
      </c>
      <c r="AI29" s="232" t="s">
        <v>398</v>
      </c>
      <c r="AJ29" s="330" t="s">
        <v>266</v>
      </c>
      <c r="AK29" s="333" t="s">
        <v>290</v>
      </c>
      <c r="AL29" s="333">
        <v>0</v>
      </c>
      <c r="AM29" s="332"/>
      <c r="AN29" s="332"/>
      <c r="AO29" s="332"/>
      <c r="AP29" s="332"/>
      <c r="AQ29" s="333" t="s">
        <v>397</v>
      </c>
      <c r="AR29" s="336">
        <v>1</v>
      </c>
      <c r="AS29" s="332"/>
      <c r="AT29" s="332"/>
      <c r="AU29" s="332"/>
      <c r="AV29" s="332"/>
      <c r="AW29" s="332"/>
      <c r="AX29" s="332"/>
      <c r="AY29" s="338">
        <v>0.5</v>
      </c>
      <c r="AZ29" s="364"/>
      <c r="BA29" s="341"/>
    </row>
    <row r="30" spans="2:53" s="53" customFormat="1" ht="99.75" customHeight="1">
      <c r="B30" s="347" t="s">
        <v>399</v>
      </c>
      <c r="C30" s="333" t="s">
        <v>325</v>
      </c>
      <c r="D30" s="333" t="s">
        <v>354</v>
      </c>
      <c r="E30" s="333" t="s">
        <v>327</v>
      </c>
      <c r="F30" s="333" t="s">
        <v>328</v>
      </c>
      <c r="G30" s="333" t="s">
        <v>235</v>
      </c>
      <c r="H30" s="333" t="s">
        <v>400</v>
      </c>
      <c r="I30" s="333" t="s">
        <v>401</v>
      </c>
      <c r="J30" s="333" t="s">
        <v>402</v>
      </c>
      <c r="K30" s="333" t="s">
        <v>239</v>
      </c>
      <c r="L30" s="333" t="s">
        <v>240</v>
      </c>
      <c r="M30" s="333" t="s">
        <v>403</v>
      </c>
      <c r="N30" s="333" t="s">
        <v>24</v>
      </c>
      <c r="O30" s="348">
        <v>17</v>
      </c>
      <c r="P30" s="333" t="s">
        <v>92</v>
      </c>
      <c r="Q30" s="335">
        <v>1</v>
      </c>
      <c r="R30" s="333" t="s">
        <v>277</v>
      </c>
      <c r="S30" s="333" t="s">
        <v>404</v>
      </c>
      <c r="T30" s="333" t="s">
        <v>360</v>
      </c>
      <c r="U30" s="333">
        <v>1</v>
      </c>
      <c r="V30" s="340">
        <v>46327</v>
      </c>
      <c r="W30" s="340">
        <v>46387</v>
      </c>
      <c r="X30" s="333" t="s">
        <v>34</v>
      </c>
      <c r="Y30" s="333" t="s">
        <v>290</v>
      </c>
      <c r="Z30" s="333">
        <v>0</v>
      </c>
      <c r="AA30" s="332"/>
      <c r="AB30" s="332"/>
      <c r="AC30" s="332"/>
      <c r="AD30" s="332"/>
      <c r="AE30" s="333" t="s">
        <v>290</v>
      </c>
      <c r="AF30" s="333">
        <v>0</v>
      </c>
      <c r="AG30" s="243"/>
      <c r="AH30" s="244"/>
      <c r="AI30" s="232"/>
      <c r="AJ30" s="243" t="s">
        <v>290</v>
      </c>
      <c r="AK30" s="333" t="s">
        <v>290</v>
      </c>
      <c r="AL30" s="333">
        <v>0</v>
      </c>
      <c r="AM30" s="332"/>
      <c r="AN30" s="332"/>
      <c r="AO30" s="332"/>
      <c r="AP30" s="332"/>
      <c r="AQ30" s="333" t="s">
        <v>405</v>
      </c>
      <c r="AR30" s="336">
        <v>1</v>
      </c>
      <c r="AS30" s="332"/>
      <c r="AT30" s="332"/>
      <c r="AU30" s="332"/>
      <c r="AV30" s="332"/>
      <c r="AW30" s="332"/>
      <c r="AX30" s="332"/>
      <c r="AY30" s="338">
        <v>0</v>
      </c>
      <c r="AZ30" s="364"/>
      <c r="BA30" s="341"/>
    </row>
    <row r="31" spans="2:53" s="53" customFormat="1" ht="99.75" customHeight="1">
      <c r="B31" s="347" t="s">
        <v>399</v>
      </c>
      <c r="C31" s="333" t="s">
        <v>325</v>
      </c>
      <c r="D31" s="333" t="s">
        <v>354</v>
      </c>
      <c r="E31" s="333" t="s">
        <v>327</v>
      </c>
      <c r="F31" s="333" t="s">
        <v>328</v>
      </c>
      <c r="G31" s="333" t="s">
        <v>235</v>
      </c>
      <c r="H31" s="333" t="s">
        <v>400</v>
      </c>
      <c r="I31" s="333" t="s">
        <v>401</v>
      </c>
      <c r="J31" s="333" t="s">
        <v>406</v>
      </c>
      <c r="K31" s="333" t="s">
        <v>239</v>
      </c>
      <c r="L31" s="333" t="s">
        <v>240</v>
      </c>
      <c r="M31" s="333" t="s">
        <v>403</v>
      </c>
      <c r="N31" s="333" t="s">
        <v>24</v>
      </c>
      <c r="O31" s="333">
        <v>18</v>
      </c>
      <c r="P31" s="333" t="s">
        <v>94</v>
      </c>
      <c r="Q31" s="335">
        <v>1</v>
      </c>
      <c r="R31" s="333" t="s">
        <v>242</v>
      </c>
      <c r="S31" s="333" t="s">
        <v>407</v>
      </c>
      <c r="T31" s="333" t="s">
        <v>408</v>
      </c>
      <c r="U31" s="333">
        <v>4</v>
      </c>
      <c r="V31" s="340">
        <v>46023</v>
      </c>
      <c r="W31" s="340">
        <v>46326</v>
      </c>
      <c r="X31" s="333" t="s">
        <v>34</v>
      </c>
      <c r="Y31" s="333" t="s">
        <v>409</v>
      </c>
      <c r="Z31" s="333">
        <v>1</v>
      </c>
      <c r="AA31" s="332">
        <v>1</v>
      </c>
      <c r="AB31" s="331">
        <v>1</v>
      </c>
      <c r="AC31" s="332" t="s">
        <v>410</v>
      </c>
      <c r="AD31" s="332" t="s">
        <v>320</v>
      </c>
      <c r="AE31" s="333" t="s">
        <v>409</v>
      </c>
      <c r="AF31" s="333">
        <v>1</v>
      </c>
      <c r="AG31" s="243">
        <v>1</v>
      </c>
      <c r="AH31" s="244">
        <v>1</v>
      </c>
      <c r="AI31" s="232" t="s">
        <v>411</v>
      </c>
      <c r="AJ31" s="330" t="s">
        <v>250</v>
      </c>
      <c r="AK31" s="333" t="s">
        <v>409</v>
      </c>
      <c r="AL31" s="333">
        <v>1</v>
      </c>
      <c r="AM31" s="332"/>
      <c r="AN31" s="332"/>
      <c r="AO31" s="332"/>
      <c r="AP31" s="332"/>
      <c r="AQ31" s="333" t="s">
        <v>409</v>
      </c>
      <c r="AR31" s="336">
        <v>1</v>
      </c>
      <c r="AS31" s="332"/>
      <c r="AT31" s="332"/>
      <c r="AU31" s="332"/>
      <c r="AV31" s="332"/>
      <c r="AW31" s="332"/>
      <c r="AX31" s="332"/>
      <c r="AY31" s="363">
        <v>0.5</v>
      </c>
      <c r="AZ31" s="364"/>
      <c r="BA31" s="341"/>
    </row>
    <row r="32" spans="2:53" s="53" customFormat="1" ht="99.75" customHeight="1">
      <c r="B32" s="347" t="s">
        <v>412</v>
      </c>
      <c r="C32" s="333" t="s">
        <v>325</v>
      </c>
      <c r="D32" s="333" t="s">
        <v>413</v>
      </c>
      <c r="E32" s="333" t="s">
        <v>327</v>
      </c>
      <c r="F32" s="333" t="s">
        <v>328</v>
      </c>
      <c r="G32" s="333" t="s">
        <v>235</v>
      </c>
      <c r="H32" s="333" t="s">
        <v>414</v>
      </c>
      <c r="I32" s="333" t="s">
        <v>415</v>
      </c>
      <c r="J32" s="333" t="s">
        <v>416</v>
      </c>
      <c r="K32" s="333" t="s">
        <v>239</v>
      </c>
      <c r="L32" s="333" t="s">
        <v>240</v>
      </c>
      <c r="M32" s="333" t="s">
        <v>417</v>
      </c>
      <c r="N32" s="333" t="s">
        <v>24</v>
      </c>
      <c r="O32" s="348">
        <v>19</v>
      </c>
      <c r="P32" s="333" t="s">
        <v>91</v>
      </c>
      <c r="Q32" s="335">
        <v>1</v>
      </c>
      <c r="R32" s="333" t="s">
        <v>242</v>
      </c>
      <c r="S32" s="333" t="s">
        <v>418</v>
      </c>
      <c r="T32" s="333" t="s">
        <v>360</v>
      </c>
      <c r="U32" s="333">
        <v>2</v>
      </c>
      <c r="V32" s="340">
        <v>46023</v>
      </c>
      <c r="W32" s="340">
        <v>46387</v>
      </c>
      <c r="X32" s="333" t="s">
        <v>34</v>
      </c>
      <c r="Y32" s="333" t="s">
        <v>290</v>
      </c>
      <c r="Z32" s="333">
        <v>0</v>
      </c>
      <c r="AA32" s="332"/>
      <c r="AB32" s="332"/>
      <c r="AC32" s="332"/>
      <c r="AD32" s="332"/>
      <c r="AE32" s="333" t="s">
        <v>419</v>
      </c>
      <c r="AF32" s="333">
        <v>1</v>
      </c>
      <c r="AG32" s="243">
        <v>1</v>
      </c>
      <c r="AH32" s="244">
        <v>1</v>
      </c>
      <c r="AI32" s="232" t="s">
        <v>420</v>
      </c>
      <c r="AJ32" s="330" t="s">
        <v>266</v>
      </c>
      <c r="AK32" s="333" t="s">
        <v>290</v>
      </c>
      <c r="AL32" s="333">
        <v>0</v>
      </c>
      <c r="AM32" s="332"/>
      <c r="AN32" s="332"/>
      <c r="AO32" s="332"/>
      <c r="AP32" s="332"/>
      <c r="AQ32" s="333" t="s">
        <v>419</v>
      </c>
      <c r="AR32" s="336">
        <v>1</v>
      </c>
      <c r="AS32" s="332"/>
      <c r="AT32" s="332"/>
      <c r="AU32" s="332"/>
      <c r="AV32" s="332"/>
      <c r="AW32" s="332"/>
      <c r="AX32" s="332"/>
      <c r="AY32" s="338">
        <v>0.5</v>
      </c>
      <c r="AZ32" s="364"/>
      <c r="BA32" s="341"/>
    </row>
    <row r="33" spans="1:54" s="53" customFormat="1" ht="99.75" customHeight="1">
      <c r="A33" s="46"/>
      <c r="B33" s="347" t="s">
        <v>421</v>
      </c>
      <c r="C33" s="333" t="s">
        <v>378</v>
      </c>
      <c r="D33" s="333" t="s">
        <v>378</v>
      </c>
      <c r="E33" s="333" t="s">
        <v>327</v>
      </c>
      <c r="F33" s="333" t="s">
        <v>328</v>
      </c>
      <c r="G33" s="333" t="s">
        <v>235</v>
      </c>
      <c r="H33" s="333" t="s">
        <v>422</v>
      </c>
      <c r="I33" s="333" t="s">
        <v>423</v>
      </c>
      <c r="J33" s="333" t="s">
        <v>424</v>
      </c>
      <c r="K33" s="333" t="s">
        <v>239</v>
      </c>
      <c r="L33" s="333" t="s">
        <v>240</v>
      </c>
      <c r="M33" s="333" t="s">
        <v>241</v>
      </c>
      <c r="N33" s="333" t="s">
        <v>24</v>
      </c>
      <c r="O33" s="333">
        <v>20</v>
      </c>
      <c r="P33" s="333" t="s">
        <v>95</v>
      </c>
      <c r="Q33" s="335">
        <v>1</v>
      </c>
      <c r="R33" s="333" t="s">
        <v>277</v>
      </c>
      <c r="S33" s="333" t="s">
        <v>425</v>
      </c>
      <c r="T33" s="333" t="s">
        <v>426</v>
      </c>
      <c r="U33" s="333">
        <v>4</v>
      </c>
      <c r="V33" s="340">
        <v>46023</v>
      </c>
      <c r="W33" s="340">
        <v>46387</v>
      </c>
      <c r="X33" s="333" t="s">
        <v>35</v>
      </c>
      <c r="Y33" s="333" t="s">
        <v>427</v>
      </c>
      <c r="Z33" s="333">
        <v>1</v>
      </c>
      <c r="AA33" s="333">
        <v>1</v>
      </c>
      <c r="AB33" s="335">
        <v>1</v>
      </c>
      <c r="AC33" s="333" t="s">
        <v>428</v>
      </c>
      <c r="AD33" s="333" t="s">
        <v>429</v>
      </c>
      <c r="AE33" s="333" t="s">
        <v>430</v>
      </c>
      <c r="AF33" s="333">
        <v>1</v>
      </c>
      <c r="AG33" s="232">
        <v>1</v>
      </c>
      <c r="AH33" s="370">
        <v>1</v>
      </c>
      <c r="AI33" s="232" t="s">
        <v>431</v>
      </c>
      <c r="AJ33" s="330" t="s">
        <v>250</v>
      </c>
      <c r="AK33" s="333" t="s">
        <v>432</v>
      </c>
      <c r="AL33" s="333">
        <v>1</v>
      </c>
      <c r="AM33" s="333"/>
      <c r="AN33" s="333"/>
      <c r="AO33" s="333"/>
      <c r="AP33" s="333"/>
      <c r="AQ33" s="333" t="s">
        <v>433</v>
      </c>
      <c r="AR33" s="336">
        <v>1</v>
      </c>
      <c r="AS33" s="332"/>
      <c r="AT33" s="332"/>
      <c r="AU33" s="332"/>
      <c r="AV33" s="332"/>
      <c r="AW33" s="332"/>
      <c r="AX33" s="332"/>
      <c r="AY33" s="363">
        <v>0.5</v>
      </c>
      <c r="AZ33" s="364"/>
      <c r="BA33" s="341"/>
      <c r="BB33" s="46"/>
    </row>
    <row r="34" spans="1:54" s="53" customFormat="1" ht="99.75" customHeight="1">
      <c r="B34" s="347" t="s">
        <v>253</v>
      </c>
      <c r="C34" s="333" t="s">
        <v>232</v>
      </c>
      <c r="D34" s="333" t="s">
        <v>232</v>
      </c>
      <c r="E34" s="333" t="s">
        <v>233</v>
      </c>
      <c r="F34" s="333" t="s">
        <v>434</v>
      </c>
      <c r="G34" s="333" t="s">
        <v>235</v>
      </c>
      <c r="H34" s="333" t="s">
        <v>256</v>
      </c>
      <c r="I34" s="333" t="s">
        <v>435</v>
      </c>
      <c r="J34" s="333" t="s">
        <v>436</v>
      </c>
      <c r="K34" s="333" t="s">
        <v>239</v>
      </c>
      <c r="L34" s="333" t="s">
        <v>259</v>
      </c>
      <c r="M34" s="333" t="s">
        <v>241</v>
      </c>
      <c r="N34" s="333" t="s">
        <v>24</v>
      </c>
      <c r="O34" s="348">
        <v>21</v>
      </c>
      <c r="P34" s="330" t="s">
        <v>96</v>
      </c>
      <c r="Q34" s="335">
        <v>1</v>
      </c>
      <c r="R34" s="330" t="s">
        <v>242</v>
      </c>
      <c r="S34" s="333" t="s">
        <v>437</v>
      </c>
      <c r="T34" s="333" t="s">
        <v>438</v>
      </c>
      <c r="U34" s="333">
        <v>4</v>
      </c>
      <c r="V34" s="340">
        <v>46023</v>
      </c>
      <c r="W34" s="340">
        <v>46387</v>
      </c>
      <c r="X34" s="333" t="s">
        <v>36</v>
      </c>
      <c r="Y34" s="330" t="s">
        <v>439</v>
      </c>
      <c r="Z34" s="330">
        <v>1</v>
      </c>
      <c r="AA34" s="333">
        <v>1</v>
      </c>
      <c r="AB34" s="335">
        <v>1</v>
      </c>
      <c r="AC34" s="350" t="s">
        <v>440</v>
      </c>
      <c r="AD34" s="333" t="s">
        <v>441</v>
      </c>
      <c r="AE34" s="330" t="s">
        <v>439</v>
      </c>
      <c r="AF34" s="330">
        <v>1</v>
      </c>
      <c r="AG34" s="232">
        <v>1</v>
      </c>
      <c r="AH34" s="370">
        <v>1</v>
      </c>
      <c r="AI34" s="232" t="s">
        <v>442</v>
      </c>
      <c r="AJ34" s="330" t="s">
        <v>250</v>
      </c>
      <c r="AK34" s="330" t="s">
        <v>439</v>
      </c>
      <c r="AL34" s="330">
        <v>1</v>
      </c>
      <c r="AM34" s="333"/>
      <c r="AN34" s="333"/>
      <c r="AO34" s="333"/>
      <c r="AP34" s="333"/>
      <c r="AQ34" s="330" t="s">
        <v>439</v>
      </c>
      <c r="AR34" s="339">
        <v>1</v>
      </c>
      <c r="AS34" s="332"/>
      <c r="AT34" s="332"/>
      <c r="AU34" s="332"/>
      <c r="AV34" s="332"/>
      <c r="AW34" s="332"/>
      <c r="AX34" s="332"/>
      <c r="AY34" s="363">
        <v>0.5</v>
      </c>
      <c r="AZ34" s="364"/>
      <c r="BA34" s="341"/>
    </row>
    <row r="35" spans="1:54" s="53" customFormat="1" ht="99.75" customHeight="1">
      <c r="B35" s="349" t="s">
        <v>301</v>
      </c>
      <c r="C35" s="333" t="s">
        <v>232</v>
      </c>
      <c r="D35" s="333" t="s">
        <v>232</v>
      </c>
      <c r="E35" s="333" t="s">
        <v>443</v>
      </c>
      <c r="F35" s="333" t="s">
        <v>444</v>
      </c>
      <c r="G35" s="333" t="s">
        <v>235</v>
      </c>
      <c r="H35" s="333" t="s">
        <v>236</v>
      </c>
      <c r="I35" s="330" t="s">
        <v>445</v>
      </c>
      <c r="J35" s="333" t="s">
        <v>446</v>
      </c>
      <c r="K35" s="333" t="s">
        <v>239</v>
      </c>
      <c r="L35" s="333" t="s">
        <v>240</v>
      </c>
      <c r="M35" s="333" t="s">
        <v>241</v>
      </c>
      <c r="N35" s="333" t="s">
        <v>24</v>
      </c>
      <c r="O35" s="333">
        <v>22</v>
      </c>
      <c r="P35" s="333" t="s">
        <v>98</v>
      </c>
      <c r="Q35" s="329">
        <v>1</v>
      </c>
      <c r="R35" s="330" t="s">
        <v>277</v>
      </c>
      <c r="S35" s="333" t="s">
        <v>447</v>
      </c>
      <c r="T35" s="333" t="s">
        <v>448</v>
      </c>
      <c r="U35" s="333">
        <v>4</v>
      </c>
      <c r="V35" s="340">
        <v>46026</v>
      </c>
      <c r="W35" s="340">
        <v>46387</v>
      </c>
      <c r="X35" s="333" t="s">
        <v>37</v>
      </c>
      <c r="Y35" s="333" t="s">
        <v>449</v>
      </c>
      <c r="Z35" s="333">
        <v>1</v>
      </c>
      <c r="AA35" s="333">
        <v>1</v>
      </c>
      <c r="AB35" s="331">
        <v>1</v>
      </c>
      <c r="AC35" s="332" t="s">
        <v>450</v>
      </c>
      <c r="AD35" s="333" t="s">
        <v>451</v>
      </c>
      <c r="AE35" s="333" t="s">
        <v>449</v>
      </c>
      <c r="AF35" s="333">
        <v>1</v>
      </c>
      <c r="AG35" s="243">
        <v>1</v>
      </c>
      <c r="AH35" s="244">
        <v>1</v>
      </c>
      <c r="AI35" s="232" t="s">
        <v>452</v>
      </c>
      <c r="AJ35" s="330" t="s">
        <v>250</v>
      </c>
      <c r="AK35" s="333" t="s">
        <v>449</v>
      </c>
      <c r="AL35" s="333">
        <v>1</v>
      </c>
      <c r="AM35" s="332"/>
      <c r="AN35" s="332"/>
      <c r="AO35" s="332"/>
      <c r="AP35" s="332"/>
      <c r="AQ35" s="333" t="s">
        <v>449</v>
      </c>
      <c r="AR35" s="336">
        <v>1</v>
      </c>
      <c r="AS35" s="332"/>
      <c r="AT35" s="332"/>
      <c r="AU35" s="332"/>
      <c r="AV35" s="332"/>
      <c r="AW35" s="332"/>
      <c r="AX35" s="332"/>
      <c r="AY35" s="363">
        <v>0.5</v>
      </c>
      <c r="AZ35" s="364"/>
      <c r="BA35" s="341"/>
    </row>
    <row r="36" spans="1:54" s="53" customFormat="1" ht="112.5" customHeight="1">
      <c r="B36" s="349" t="s">
        <v>301</v>
      </c>
      <c r="C36" s="333" t="s">
        <v>232</v>
      </c>
      <c r="D36" s="333" t="s">
        <v>232</v>
      </c>
      <c r="E36" s="333" t="s">
        <v>443</v>
      </c>
      <c r="F36" s="333" t="s">
        <v>444</v>
      </c>
      <c r="G36" s="333" t="s">
        <v>235</v>
      </c>
      <c r="H36" s="333" t="s">
        <v>236</v>
      </c>
      <c r="I36" s="330" t="s">
        <v>445</v>
      </c>
      <c r="J36" s="333" t="s">
        <v>446</v>
      </c>
      <c r="K36" s="333" t="s">
        <v>239</v>
      </c>
      <c r="L36" s="333" t="s">
        <v>240</v>
      </c>
      <c r="M36" s="333" t="s">
        <v>241</v>
      </c>
      <c r="N36" s="333" t="s">
        <v>24</v>
      </c>
      <c r="O36" s="348">
        <v>23</v>
      </c>
      <c r="P36" s="333" t="s">
        <v>97</v>
      </c>
      <c r="Q36" s="329">
        <v>1</v>
      </c>
      <c r="R36" s="330" t="s">
        <v>277</v>
      </c>
      <c r="S36" s="333" t="s">
        <v>453</v>
      </c>
      <c r="T36" s="333" t="s">
        <v>454</v>
      </c>
      <c r="U36" s="333">
        <v>12</v>
      </c>
      <c r="V36" s="340">
        <v>46026</v>
      </c>
      <c r="W36" s="340">
        <v>46387</v>
      </c>
      <c r="X36" s="333" t="s">
        <v>37</v>
      </c>
      <c r="Y36" s="333" t="s">
        <v>455</v>
      </c>
      <c r="Z36" s="333">
        <v>3</v>
      </c>
      <c r="AA36" s="333">
        <v>3</v>
      </c>
      <c r="AB36" s="331">
        <v>1</v>
      </c>
      <c r="AC36" s="332" t="s">
        <v>456</v>
      </c>
      <c r="AD36" s="332" t="s">
        <v>457</v>
      </c>
      <c r="AE36" s="333" t="s">
        <v>455</v>
      </c>
      <c r="AF36" s="333">
        <v>3</v>
      </c>
      <c r="AG36" s="243">
        <v>3</v>
      </c>
      <c r="AH36" s="244">
        <v>1</v>
      </c>
      <c r="AI36" s="232" t="s">
        <v>458</v>
      </c>
      <c r="AJ36" s="330" t="s">
        <v>266</v>
      </c>
      <c r="AK36" s="333" t="s">
        <v>455</v>
      </c>
      <c r="AL36" s="333">
        <v>3</v>
      </c>
      <c r="AM36" s="332"/>
      <c r="AN36" s="332"/>
      <c r="AO36" s="332"/>
      <c r="AP36" s="332"/>
      <c r="AQ36" s="333" t="s">
        <v>455</v>
      </c>
      <c r="AR36" s="336">
        <v>3</v>
      </c>
      <c r="AS36" s="332"/>
      <c r="AT36" s="332"/>
      <c r="AU36" s="332"/>
      <c r="AV36" s="332"/>
      <c r="AW36" s="332"/>
      <c r="AX36" s="332"/>
      <c r="AY36" s="363">
        <v>0.5</v>
      </c>
      <c r="AZ36" s="364"/>
      <c r="BA36" s="341"/>
    </row>
    <row r="37" spans="1:54" s="53" customFormat="1" ht="99.75" customHeight="1">
      <c r="B37" s="347" t="s">
        <v>301</v>
      </c>
      <c r="C37" s="333" t="s">
        <v>232</v>
      </c>
      <c r="D37" s="333" t="s">
        <v>232</v>
      </c>
      <c r="E37" s="333" t="s">
        <v>267</v>
      </c>
      <c r="F37" s="333" t="s">
        <v>268</v>
      </c>
      <c r="G37" s="333" t="s">
        <v>235</v>
      </c>
      <c r="H37" s="333" t="s">
        <v>236</v>
      </c>
      <c r="I37" s="333" t="s">
        <v>459</v>
      </c>
      <c r="J37" s="333" t="s">
        <v>460</v>
      </c>
      <c r="K37" s="333" t="s">
        <v>239</v>
      </c>
      <c r="L37" s="332"/>
      <c r="M37" s="333" t="s">
        <v>241</v>
      </c>
      <c r="N37" s="333" t="s">
        <v>24</v>
      </c>
      <c r="O37" s="333">
        <v>24</v>
      </c>
      <c r="P37" s="333" t="s">
        <v>99</v>
      </c>
      <c r="Q37" s="335">
        <v>1</v>
      </c>
      <c r="R37" s="333" t="s">
        <v>242</v>
      </c>
      <c r="S37" s="333" t="s">
        <v>461</v>
      </c>
      <c r="T37" s="333" t="s">
        <v>462</v>
      </c>
      <c r="U37" s="335">
        <v>1</v>
      </c>
      <c r="V37" s="340">
        <v>46024</v>
      </c>
      <c r="W37" s="340">
        <v>46387</v>
      </c>
      <c r="X37" s="333" t="s">
        <v>38</v>
      </c>
      <c r="Y37" s="333" t="s">
        <v>463</v>
      </c>
      <c r="Z37" s="335">
        <v>1</v>
      </c>
      <c r="AA37" s="331">
        <v>1</v>
      </c>
      <c r="AB37" s="331">
        <v>1</v>
      </c>
      <c r="AC37" s="332" t="s">
        <v>464</v>
      </c>
      <c r="AD37" s="332" t="s">
        <v>264</v>
      </c>
      <c r="AE37" s="333" t="s">
        <v>465</v>
      </c>
      <c r="AF37" s="335">
        <v>1</v>
      </c>
      <c r="AG37" s="244">
        <v>1</v>
      </c>
      <c r="AH37" s="244">
        <v>1</v>
      </c>
      <c r="AI37" s="376" t="s">
        <v>466</v>
      </c>
      <c r="AJ37" s="330" t="s">
        <v>266</v>
      </c>
      <c r="AK37" s="333" t="s">
        <v>467</v>
      </c>
      <c r="AL37" s="335">
        <v>1</v>
      </c>
      <c r="AM37" s="332"/>
      <c r="AN37" s="332"/>
      <c r="AO37" s="332"/>
      <c r="AP37" s="332"/>
      <c r="AQ37" s="330" t="s">
        <v>468</v>
      </c>
      <c r="AR37" s="337">
        <v>1</v>
      </c>
      <c r="AS37" s="332"/>
      <c r="AT37" s="332"/>
      <c r="AU37" s="332"/>
      <c r="AV37" s="332"/>
      <c r="AW37" s="332"/>
      <c r="AX37" s="332"/>
      <c r="AY37" s="363">
        <v>0.5</v>
      </c>
      <c r="AZ37" s="364"/>
      <c r="BA37" s="341"/>
    </row>
    <row r="38" spans="1:54" s="53" customFormat="1" ht="99.75" customHeight="1">
      <c r="B38" s="347" t="s">
        <v>301</v>
      </c>
      <c r="C38" s="333" t="s">
        <v>232</v>
      </c>
      <c r="D38" s="333" t="s">
        <v>232</v>
      </c>
      <c r="E38" s="333" t="s">
        <v>469</v>
      </c>
      <c r="F38" s="333" t="s">
        <v>470</v>
      </c>
      <c r="G38" s="333" t="s">
        <v>235</v>
      </c>
      <c r="H38" s="333" t="s">
        <v>236</v>
      </c>
      <c r="I38" s="333" t="s">
        <v>237</v>
      </c>
      <c r="J38" s="333" t="s">
        <v>471</v>
      </c>
      <c r="K38" s="333" t="s">
        <v>259</v>
      </c>
      <c r="L38" s="333" t="s">
        <v>259</v>
      </c>
      <c r="M38" s="333" t="s">
        <v>241</v>
      </c>
      <c r="N38" s="333" t="s">
        <v>25</v>
      </c>
      <c r="O38" s="348">
        <v>25</v>
      </c>
      <c r="P38" s="333" t="s">
        <v>101</v>
      </c>
      <c r="Q38" s="335">
        <v>1</v>
      </c>
      <c r="R38" s="333" t="s">
        <v>277</v>
      </c>
      <c r="S38" s="333" t="s">
        <v>472</v>
      </c>
      <c r="T38" s="333" t="s">
        <v>473</v>
      </c>
      <c r="U38" s="333">
        <v>1</v>
      </c>
      <c r="V38" s="340">
        <v>46026</v>
      </c>
      <c r="W38" s="340">
        <v>46112</v>
      </c>
      <c r="X38" s="333" t="s">
        <v>39</v>
      </c>
      <c r="Y38" s="333" t="s">
        <v>473</v>
      </c>
      <c r="Z38" s="333">
        <v>1</v>
      </c>
      <c r="AA38" s="333">
        <v>1</v>
      </c>
      <c r="AB38" s="335">
        <v>1</v>
      </c>
      <c r="AC38" s="333" t="s">
        <v>474</v>
      </c>
      <c r="AD38" s="333" t="s">
        <v>475</v>
      </c>
      <c r="AE38" s="330" t="s">
        <v>476</v>
      </c>
      <c r="AF38" s="333">
        <v>1</v>
      </c>
      <c r="AG38" s="370">
        <v>0</v>
      </c>
      <c r="AH38" s="370">
        <v>0</v>
      </c>
      <c r="AI38" s="376" t="s">
        <v>477</v>
      </c>
      <c r="AJ38" s="526" t="s">
        <v>478</v>
      </c>
      <c r="AK38" s="330" t="s">
        <v>290</v>
      </c>
      <c r="AL38" s="333">
        <v>0</v>
      </c>
      <c r="AM38" s="333"/>
      <c r="AN38" s="333"/>
      <c r="AO38" s="333"/>
      <c r="AP38" s="333"/>
      <c r="AQ38" s="330" t="s">
        <v>290</v>
      </c>
      <c r="AR38" s="336">
        <v>0</v>
      </c>
      <c r="AS38" s="332"/>
      <c r="AT38" s="332"/>
      <c r="AU38" s="332"/>
      <c r="AV38" s="332"/>
      <c r="AW38" s="332"/>
      <c r="AX38" s="332"/>
      <c r="AY38" s="363">
        <v>0</v>
      </c>
      <c r="AZ38" s="364"/>
      <c r="BA38" s="341"/>
    </row>
    <row r="39" spans="1:54" s="53" customFormat="1" ht="99.75" customHeight="1">
      <c r="B39" s="347" t="s">
        <v>301</v>
      </c>
      <c r="C39" s="333" t="s">
        <v>232</v>
      </c>
      <c r="D39" s="333" t="s">
        <v>232</v>
      </c>
      <c r="E39" s="333" t="s">
        <v>469</v>
      </c>
      <c r="F39" s="333" t="s">
        <v>470</v>
      </c>
      <c r="G39" s="333" t="s">
        <v>235</v>
      </c>
      <c r="H39" s="333" t="s">
        <v>236</v>
      </c>
      <c r="I39" s="333" t="s">
        <v>237</v>
      </c>
      <c r="J39" s="333" t="s">
        <v>471</v>
      </c>
      <c r="K39" s="333" t="s">
        <v>259</v>
      </c>
      <c r="L39" s="333" t="s">
        <v>259</v>
      </c>
      <c r="M39" s="333" t="s">
        <v>241</v>
      </c>
      <c r="N39" s="333" t="s">
        <v>25</v>
      </c>
      <c r="O39" s="333">
        <v>26</v>
      </c>
      <c r="P39" s="333" t="s">
        <v>105</v>
      </c>
      <c r="Q39" s="329">
        <v>1</v>
      </c>
      <c r="R39" s="333" t="s">
        <v>242</v>
      </c>
      <c r="S39" s="330" t="s">
        <v>479</v>
      </c>
      <c r="T39" s="330" t="s">
        <v>480</v>
      </c>
      <c r="U39" s="330">
        <v>4</v>
      </c>
      <c r="V39" s="340">
        <v>46026</v>
      </c>
      <c r="W39" s="340">
        <v>46387</v>
      </c>
      <c r="X39" s="333" t="s">
        <v>39</v>
      </c>
      <c r="Y39" s="330" t="s">
        <v>481</v>
      </c>
      <c r="Z39" s="330">
        <v>1</v>
      </c>
      <c r="AA39" s="330">
        <v>1</v>
      </c>
      <c r="AB39" s="331">
        <v>1</v>
      </c>
      <c r="AC39" s="332" t="s">
        <v>482</v>
      </c>
      <c r="AD39" s="332" t="s">
        <v>264</v>
      </c>
      <c r="AE39" s="330" t="s">
        <v>481</v>
      </c>
      <c r="AF39" s="330">
        <v>1</v>
      </c>
      <c r="AG39" s="243">
        <v>1</v>
      </c>
      <c r="AH39" s="244">
        <v>1</v>
      </c>
      <c r="AI39" s="376" t="s">
        <v>483</v>
      </c>
      <c r="AJ39" s="330" t="s">
        <v>250</v>
      </c>
      <c r="AK39" s="330" t="s">
        <v>481</v>
      </c>
      <c r="AL39" s="330">
        <v>1</v>
      </c>
      <c r="AM39" s="332"/>
      <c r="AN39" s="332"/>
      <c r="AO39" s="332"/>
      <c r="AP39" s="332"/>
      <c r="AQ39" s="330" t="s">
        <v>481</v>
      </c>
      <c r="AR39" s="339">
        <v>1</v>
      </c>
      <c r="AS39" s="332"/>
      <c r="AT39" s="332"/>
      <c r="AU39" s="332"/>
      <c r="AV39" s="332"/>
      <c r="AW39" s="332"/>
      <c r="AX39" s="332"/>
      <c r="AY39" s="363">
        <v>0.5</v>
      </c>
      <c r="AZ39" s="364"/>
      <c r="BA39" s="341"/>
    </row>
    <row r="40" spans="1:54" s="53" customFormat="1" ht="99.75" customHeight="1">
      <c r="B40" s="347" t="s">
        <v>301</v>
      </c>
      <c r="C40" s="333" t="s">
        <v>232</v>
      </c>
      <c r="D40" s="333" t="s">
        <v>232</v>
      </c>
      <c r="E40" s="333" t="s">
        <v>469</v>
      </c>
      <c r="F40" s="333" t="s">
        <v>470</v>
      </c>
      <c r="G40" s="333" t="s">
        <v>235</v>
      </c>
      <c r="H40" s="333" t="s">
        <v>236</v>
      </c>
      <c r="I40" s="333" t="s">
        <v>237</v>
      </c>
      <c r="J40" s="333" t="s">
        <v>471</v>
      </c>
      <c r="K40" s="333" t="s">
        <v>259</v>
      </c>
      <c r="L40" s="333" t="s">
        <v>259</v>
      </c>
      <c r="M40" s="333" t="s">
        <v>241</v>
      </c>
      <c r="N40" s="333" t="s">
        <v>25</v>
      </c>
      <c r="O40" s="348">
        <v>27</v>
      </c>
      <c r="P40" s="330" t="s">
        <v>102</v>
      </c>
      <c r="Q40" s="329">
        <v>1</v>
      </c>
      <c r="R40" s="333" t="s">
        <v>277</v>
      </c>
      <c r="S40" s="330" t="s">
        <v>484</v>
      </c>
      <c r="T40" s="330" t="s">
        <v>485</v>
      </c>
      <c r="U40" s="330">
        <v>2</v>
      </c>
      <c r="V40" s="340">
        <v>46026</v>
      </c>
      <c r="W40" s="340">
        <v>46387</v>
      </c>
      <c r="X40" s="333" t="s">
        <v>39</v>
      </c>
      <c r="Y40" s="330" t="s">
        <v>290</v>
      </c>
      <c r="Z40" s="330">
        <v>0</v>
      </c>
      <c r="AA40" s="330"/>
      <c r="AB40" s="332"/>
      <c r="AC40" s="332"/>
      <c r="AD40" s="332"/>
      <c r="AE40" s="330" t="s">
        <v>486</v>
      </c>
      <c r="AF40" s="330">
        <v>1</v>
      </c>
      <c r="AG40" s="243">
        <v>1</v>
      </c>
      <c r="AH40" s="244">
        <v>1</v>
      </c>
      <c r="AI40" s="376" t="s">
        <v>487</v>
      </c>
      <c r="AJ40" s="330" t="s">
        <v>250</v>
      </c>
      <c r="AK40" s="330" t="s">
        <v>290</v>
      </c>
      <c r="AL40" s="330">
        <v>0</v>
      </c>
      <c r="AM40" s="332"/>
      <c r="AN40" s="332"/>
      <c r="AO40" s="332"/>
      <c r="AP40" s="332"/>
      <c r="AQ40" s="330" t="s">
        <v>486</v>
      </c>
      <c r="AR40" s="339">
        <v>1</v>
      </c>
      <c r="AS40" s="332"/>
      <c r="AT40" s="332"/>
      <c r="AU40" s="332"/>
      <c r="AV40" s="332"/>
      <c r="AW40" s="332"/>
      <c r="AX40" s="332"/>
      <c r="AY40" s="338">
        <v>0.5</v>
      </c>
      <c r="AZ40" s="364"/>
      <c r="BA40" s="341"/>
    </row>
    <row r="41" spans="1:54" s="53" customFormat="1" ht="99.75" customHeight="1">
      <c r="B41" s="347" t="s">
        <v>301</v>
      </c>
      <c r="C41" s="333" t="s">
        <v>232</v>
      </c>
      <c r="D41" s="333" t="s">
        <v>232</v>
      </c>
      <c r="E41" s="333" t="s">
        <v>469</v>
      </c>
      <c r="F41" s="333" t="s">
        <v>470</v>
      </c>
      <c r="G41" s="333" t="s">
        <v>235</v>
      </c>
      <c r="H41" s="333" t="s">
        <v>236</v>
      </c>
      <c r="I41" s="333" t="s">
        <v>237</v>
      </c>
      <c r="J41" s="333" t="s">
        <v>471</v>
      </c>
      <c r="K41" s="333" t="s">
        <v>259</v>
      </c>
      <c r="L41" s="333" t="s">
        <v>259</v>
      </c>
      <c r="M41" s="333" t="s">
        <v>241</v>
      </c>
      <c r="N41" s="333" t="s">
        <v>25</v>
      </c>
      <c r="O41" s="333">
        <v>28</v>
      </c>
      <c r="P41" s="330" t="s">
        <v>104</v>
      </c>
      <c r="Q41" s="329">
        <v>1</v>
      </c>
      <c r="R41" s="333" t="s">
        <v>277</v>
      </c>
      <c r="S41" s="330" t="s">
        <v>488</v>
      </c>
      <c r="T41" s="330" t="s">
        <v>489</v>
      </c>
      <c r="U41" s="330">
        <v>2</v>
      </c>
      <c r="V41" s="340">
        <v>46026</v>
      </c>
      <c r="W41" s="340">
        <v>46387</v>
      </c>
      <c r="X41" s="333" t="s">
        <v>39</v>
      </c>
      <c r="Y41" s="330" t="s">
        <v>290</v>
      </c>
      <c r="Z41" s="330">
        <v>0</v>
      </c>
      <c r="AA41" s="330"/>
      <c r="AB41" s="332"/>
      <c r="AC41" s="332"/>
      <c r="AD41" s="332"/>
      <c r="AE41" s="330" t="s">
        <v>490</v>
      </c>
      <c r="AF41" s="330">
        <v>1</v>
      </c>
      <c r="AG41" s="243">
        <v>1</v>
      </c>
      <c r="AH41" s="244">
        <v>1</v>
      </c>
      <c r="AI41" s="376" t="s">
        <v>491</v>
      </c>
      <c r="AJ41" s="330" t="s">
        <v>492</v>
      </c>
      <c r="AK41" s="330" t="s">
        <v>290</v>
      </c>
      <c r="AL41" s="330">
        <v>0</v>
      </c>
      <c r="AM41" s="332"/>
      <c r="AN41" s="332"/>
      <c r="AO41" s="332"/>
      <c r="AP41" s="332"/>
      <c r="AQ41" s="330" t="s">
        <v>490</v>
      </c>
      <c r="AR41" s="339">
        <v>1</v>
      </c>
      <c r="AS41" s="332"/>
      <c r="AT41" s="332"/>
      <c r="AU41" s="332"/>
      <c r="AV41" s="332"/>
      <c r="AW41" s="332"/>
      <c r="AX41" s="332"/>
      <c r="AY41" s="338">
        <v>0.5</v>
      </c>
      <c r="AZ41" s="364"/>
      <c r="BA41" s="341"/>
    </row>
    <row r="42" spans="1:54" s="53" customFormat="1" ht="99.75" customHeight="1">
      <c r="B42" s="347" t="s">
        <v>301</v>
      </c>
      <c r="C42" s="333" t="s">
        <v>232</v>
      </c>
      <c r="D42" s="333" t="s">
        <v>232</v>
      </c>
      <c r="E42" s="333" t="s">
        <v>493</v>
      </c>
      <c r="F42" s="333" t="s">
        <v>470</v>
      </c>
      <c r="G42" s="333" t="s">
        <v>235</v>
      </c>
      <c r="H42" s="333" t="s">
        <v>236</v>
      </c>
      <c r="I42" s="333" t="s">
        <v>237</v>
      </c>
      <c r="J42" s="333" t="s">
        <v>471</v>
      </c>
      <c r="K42" s="333" t="s">
        <v>259</v>
      </c>
      <c r="L42" s="333" t="s">
        <v>259</v>
      </c>
      <c r="M42" s="333" t="s">
        <v>241</v>
      </c>
      <c r="N42" s="333" t="s">
        <v>25</v>
      </c>
      <c r="O42" s="348">
        <v>29</v>
      </c>
      <c r="P42" s="330" t="s">
        <v>100</v>
      </c>
      <c r="Q42" s="329">
        <v>1</v>
      </c>
      <c r="R42" s="333" t="s">
        <v>277</v>
      </c>
      <c r="S42" s="330" t="s">
        <v>494</v>
      </c>
      <c r="T42" s="330" t="s">
        <v>495</v>
      </c>
      <c r="U42" s="330">
        <v>2</v>
      </c>
      <c r="V42" s="340">
        <v>46026</v>
      </c>
      <c r="W42" s="340">
        <v>46387</v>
      </c>
      <c r="X42" s="333" t="s">
        <v>39</v>
      </c>
      <c r="Y42" s="330" t="s">
        <v>290</v>
      </c>
      <c r="Z42" s="330">
        <v>0</v>
      </c>
      <c r="AA42" s="330"/>
      <c r="AB42" s="332"/>
      <c r="AC42" s="332"/>
      <c r="AD42" s="332"/>
      <c r="AE42" s="330" t="s">
        <v>496</v>
      </c>
      <c r="AF42" s="330">
        <v>1</v>
      </c>
      <c r="AG42" s="374">
        <v>1</v>
      </c>
      <c r="AH42" s="244">
        <v>1</v>
      </c>
      <c r="AI42" s="376" t="s">
        <v>497</v>
      </c>
      <c r="AJ42" s="526" t="s">
        <v>498</v>
      </c>
      <c r="AK42" s="330" t="s">
        <v>290</v>
      </c>
      <c r="AL42" s="330">
        <v>0</v>
      </c>
      <c r="AM42" s="332"/>
      <c r="AN42" s="332"/>
      <c r="AO42" s="332"/>
      <c r="AP42" s="332"/>
      <c r="AQ42" s="330" t="s">
        <v>496</v>
      </c>
      <c r="AR42" s="339">
        <v>1</v>
      </c>
      <c r="AS42" s="332"/>
      <c r="AT42" s="332"/>
      <c r="AU42" s="332"/>
      <c r="AV42" s="332"/>
      <c r="AW42" s="332"/>
      <c r="AX42" s="332"/>
      <c r="AY42" s="338">
        <v>0.5</v>
      </c>
      <c r="AZ42" s="364"/>
      <c r="BA42" s="341"/>
    </row>
    <row r="43" spans="1:54" s="53" customFormat="1" ht="99.75" customHeight="1">
      <c r="B43" s="347" t="s">
        <v>301</v>
      </c>
      <c r="C43" s="333" t="s">
        <v>232</v>
      </c>
      <c r="D43" s="333" t="s">
        <v>232</v>
      </c>
      <c r="E43" s="333" t="s">
        <v>493</v>
      </c>
      <c r="F43" s="333" t="s">
        <v>470</v>
      </c>
      <c r="G43" s="333" t="s">
        <v>235</v>
      </c>
      <c r="H43" s="333" t="s">
        <v>236</v>
      </c>
      <c r="I43" s="333" t="s">
        <v>237</v>
      </c>
      <c r="J43" s="333" t="s">
        <v>471</v>
      </c>
      <c r="K43" s="333" t="s">
        <v>259</v>
      </c>
      <c r="L43" s="333" t="s">
        <v>259</v>
      </c>
      <c r="M43" s="333" t="s">
        <v>241</v>
      </c>
      <c r="N43" s="333" t="s">
        <v>25</v>
      </c>
      <c r="O43" s="333">
        <v>30</v>
      </c>
      <c r="P43" s="330" t="s">
        <v>103</v>
      </c>
      <c r="Q43" s="329">
        <v>1</v>
      </c>
      <c r="R43" s="333" t="s">
        <v>277</v>
      </c>
      <c r="S43" s="330" t="s">
        <v>499</v>
      </c>
      <c r="T43" s="330" t="s">
        <v>500</v>
      </c>
      <c r="U43" s="330">
        <v>2</v>
      </c>
      <c r="V43" s="340">
        <v>46026</v>
      </c>
      <c r="W43" s="340">
        <v>46387</v>
      </c>
      <c r="X43" s="333" t="s">
        <v>39</v>
      </c>
      <c r="Y43" s="330" t="s">
        <v>290</v>
      </c>
      <c r="Z43" s="330">
        <v>0</v>
      </c>
      <c r="AA43" s="330"/>
      <c r="AB43" s="332"/>
      <c r="AC43" s="332"/>
      <c r="AD43" s="332"/>
      <c r="AE43" s="330" t="s">
        <v>468</v>
      </c>
      <c r="AF43" s="330">
        <v>1</v>
      </c>
      <c r="AG43" s="243">
        <v>1</v>
      </c>
      <c r="AH43" s="244">
        <v>1</v>
      </c>
      <c r="AI43" s="376" t="s">
        <v>501</v>
      </c>
      <c r="AJ43" s="526" t="s">
        <v>502</v>
      </c>
      <c r="AK43" s="330" t="s">
        <v>290</v>
      </c>
      <c r="AL43" s="330">
        <v>0</v>
      </c>
      <c r="AM43" s="332"/>
      <c r="AN43" s="332"/>
      <c r="AO43" s="332"/>
      <c r="AP43" s="332"/>
      <c r="AQ43" s="330" t="s">
        <v>468</v>
      </c>
      <c r="AR43" s="339">
        <v>1</v>
      </c>
      <c r="AS43" s="332"/>
      <c r="AT43" s="332"/>
      <c r="AU43" s="332"/>
      <c r="AV43" s="332"/>
      <c r="AW43" s="332"/>
      <c r="AX43" s="332"/>
      <c r="AY43" s="338">
        <v>0.5</v>
      </c>
      <c r="AZ43" s="364"/>
      <c r="BA43" s="341"/>
    </row>
    <row r="44" spans="1:54" s="53" customFormat="1" ht="99.75" customHeight="1">
      <c r="A44" s="46"/>
      <c r="B44" s="347" t="s">
        <v>421</v>
      </c>
      <c r="C44" s="333" t="s">
        <v>378</v>
      </c>
      <c r="D44" s="333" t="s">
        <v>378</v>
      </c>
      <c r="E44" s="333" t="s">
        <v>327</v>
      </c>
      <c r="F44" s="333" t="s">
        <v>328</v>
      </c>
      <c r="G44" s="333" t="s">
        <v>235</v>
      </c>
      <c r="H44" s="333" t="s">
        <v>422</v>
      </c>
      <c r="I44" s="333" t="s">
        <v>423</v>
      </c>
      <c r="J44" s="333" t="s">
        <v>424</v>
      </c>
      <c r="K44" s="333" t="s">
        <v>239</v>
      </c>
      <c r="L44" s="333" t="s">
        <v>240</v>
      </c>
      <c r="M44" s="333" t="s">
        <v>241</v>
      </c>
      <c r="N44" s="333" t="s">
        <v>24</v>
      </c>
      <c r="O44" s="348">
        <v>31</v>
      </c>
      <c r="P44" s="333" t="s">
        <v>106</v>
      </c>
      <c r="Q44" s="335">
        <v>1</v>
      </c>
      <c r="R44" s="333" t="s">
        <v>242</v>
      </c>
      <c r="S44" s="333" t="s">
        <v>503</v>
      </c>
      <c r="T44" s="333" t="s">
        <v>504</v>
      </c>
      <c r="U44" s="333">
        <v>4</v>
      </c>
      <c r="V44" s="340">
        <v>46023</v>
      </c>
      <c r="W44" s="340">
        <v>46387</v>
      </c>
      <c r="X44" s="333" t="s">
        <v>40</v>
      </c>
      <c r="Y44" s="333" t="s">
        <v>505</v>
      </c>
      <c r="Z44" s="333">
        <v>1</v>
      </c>
      <c r="AA44" s="333">
        <v>1</v>
      </c>
      <c r="AB44" s="335">
        <v>1</v>
      </c>
      <c r="AC44" s="333" t="s">
        <v>506</v>
      </c>
      <c r="AD44" s="333" t="s">
        <v>264</v>
      </c>
      <c r="AE44" s="333" t="s">
        <v>507</v>
      </c>
      <c r="AF44" s="333">
        <v>1</v>
      </c>
      <c r="AG44" s="232">
        <v>1</v>
      </c>
      <c r="AH44" s="370">
        <v>1</v>
      </c>
      <c r="AI44" s="232" t="s">
        <v>508</v>
      </c>
      <c r="AJ44" s="330" t="s">
        <v>266</v>
      </c>
      <c r="AK44" s="333" t="s">
        <v>507</v>
      </c>
      <c r="AL44" s="333">
        <v>1</v>
      </c>
      <c r="AM44" s="333"/>
      <c r="AN44" s="333"/>
      <c r="AO44" s="333"/>
      <c r="AP44" s="333"/>
      <c r="AQ44" s="333" t="s">
        <v>509</v>
      </c>
      <c r="AR44" s="336">
        <v>1</v>
      </c>
      <c r="AS44" s="332"/>
      <c r="AT44" s="332"/>
      <c r="AU44" s="332"/>
      <c r="AV44" s="332"/>
      <c r="AW44" s="332"/>
      <c r="AX44" s="332"/>
      <c r="AY44" s="363">
        <v>0.5</v>
      </c>
      <c r="AZ44" s="364"/>
      <c r="BA44" s="341"/>
      <c r="BB44" s="46"/>
    </row>
    <row r="45" spans="1:54" s="53" customFormat="1" ht="99.75" customHeight="1">
      <c r="A45" s="46"/>
      <c r="B45" s="347" t="s">
        <v>421</v>
      </c>
      <c r="C45" s="333" t="s">
        <v>378</v>
      </c>
      <c r="D45" s="333" t="s">
        <v>378</v>
      </c>
      <c r="E45" s="333" t="s">
        <v>327</v>
      </c>
      <c r="F45" s="333" t="s">
        <v>328</v>
      </c>
      <c r="G45" s="333" t="s">
        <v>235</v>
      </c>
      <c r="H45" s="333" t="s">
        <v>422</v>
      </c>
      <c r="I45" s="333" t="s">
        <v>423</v>
      </c>
      <c r="J45" s="333" t="s">
        <v>424</v>
      </c>
      <c r="K45" s="333" t="s">
        <v>239</v>
      </c>
      <c r="L45" s="333" t="s">
        <v>240</v>
      </c>
      <c r="M45" s="333" t="s">
        <v>241</v>
      </c>
      <c r="N45" s="333" t="s">
        <v>24</v>
      </c>
      <c r="O45" s="333">
        <v>32</v>
      </c>
      <c r="P45" s="333" t="s">
        <v>106</v>
      </c>
      <c r="Q45" s="335">
        <v>1</v>
      </c>
      <c r="R45" s="333" t="s">
        <v>242</v>
      </c>
      <c r="S45" s="333" t="s">
        <v>503</v>
      </c>
      <c r="T45" s="333" t="s">
        <v>504</v>
      </c>
      <c r="U45" s="333">
        <v>4</v>
      </c>
      <c r="V45" s="340">
        <v>46023</v>
      </c>
      <c r="W45" s="340">
        <v>46387</v>
      </c>
      <c r="X45" s="333" t="s">
        <v>41</v>
      </c>
      <c r="Y45" s="333" t="s">
        <v>505</v>
      </c>
      <c r="Z45" s="333">
        <v>1</v>
      </c>
      <c r="AA45" s="333">
        <v>1</v>
      </c>
      <c r="AB45" s="335">
        <v>1</v>
      </c>
      <c r="AC45" s="351" t="s">
        <v>506</v>
      </c>
      <c r="AD45" s="333" t="s">
        <v>264</v>
      </c>
      <c r="AE45" s="333" t="s">
        <v>507</v>
      </c>
      <c r="AF45" s="333">
        <v>1</v>
      </c>
      <c r="AG45" s="232">
        <v>1</v>
      </c>
      <c r="AH45" s="370">
        <v>1</v>
      </c>
      <c r="AI45" s="232" t="s">
        <v>508</v>
      </c>
      <c r="AJ45" s="330" t="s">
        <v>266</v>
      </c>
      <c r="AK45" s="333" t="s">
        <v>507</v>
      </c>
      <c r="AL45" s="333">
        <v>1</v>
      </c>
      <c r="AM45" s="333"/>
      <c r="AN45" s="333"/>
      <c r="AO45" s="333"/>
      <c r="AP45" s="333"/>
      <c r="AQ45" s="333" t="s">
        <v>509</v>
      </c>
      <c r="AR45" s="336">
        <v>1</v>
      </c>
      <c r="AS45" s="332"/>
      <c r="AT45" s="332"/>
      <c r="AU45" s="332"/>
      <c r="AV45" s="332"/>
      <c r="AW45" s="332"/>
      <c r="AX45" s="332"/>
      <c r="AY45" s="363">
        <v>0.5</v>
      </c>
      <c r="AZ45" s="364"/>
      <c r="BA45" s="341"/>
      <c r="BB45" s="46"/>
    </row>
    <row r="46" spans="1:54" s="53" customFormat="1" ht="99.75" customHeight="1">
      <c r="A46" s="46"/>
      <c r="B46" s="347" t="s">
        <v>421</v>
      </c>
      <c r="C46" s="333" t="s">
        <v>378</v>
      </c>
      <c r="D46" s="333" t="s">
        <v>378</v>
      </c>
      <c r="E46" s="333" t="s">
        <v>327</v>
      </c>
      <c r="F46" s="333" t="s">
        <v>328</v>
      </c>
      <c r="G46" s="333" t="s">
        <v>235</v>
      </c>
      <c r="H46" s="333" t="s">
        <v>422</v>
      </c>
      <c r="I46" s="333" t="s">
        <v>423</v>
      </c>
      <c r="J46" s="333" t="s">
        <v>424</v>
      </c>
      <c r="K46" s="333" t="s">
        <v>239</v>
      </c>
      <c r="L46" s="333" t="s">
        <v>240</v>
      </c>
      <c r="M46" s="333" t="s">
        <v>241</v>
      </c>
      <c r="N46" s="333" t="s">
        <v>24</v>
      </c>
      <c r="O46" s="348">
        <v>33</v>
      </c>
      <c r="P46" s="333" t="s">
        <v>106</v>
      </c>
      <c r="Q46" s="335">
        <v>1</v>
      </c>
      <c r="R46" s="333" t="s">
        <v>242</v>
      </c>
      <c r="S46" s="333" t="s">
        <v>503</v>
      </c>
      <c r="T46" s="333" t="s">
        <v>504</v>
      </c>
      <c r="U46" s="333">
        <v>4</v>
      </c>
      <c r="V46" s="340">
        <v>46023</v>
      </c>
      <c r="W46" s="340">
        <v>46387</v>
      </c>
      <c r="X46" s="333" t="s">
        <v>42</v>
      </c>
      <c r="Y46" s="333" t="s">
        <v>505</v>
      </c>
      <c r="Z46" s="333">
        <v>1</v>
      </c>
      <c r="AA46" s="333">
        <v>1</v>
      </c>
      <c r="AB46" s="335">
        <v>1</v>
      </c>
      <c r="AC46" s="351" t="s">
        <v>506</v>
      </c>
      <c r="AD46" s="333" t="s">
        <v>264</v>
      </c>
      <c r="AE46" s="333" t="s">
        <v>507</v>
      </c>
      <c r="AF46" s="333">
        <v>1</v>
      </c>
      <c r="AG46" s="232">
        <v>1</v>
      </c>
      <c r="AH46" s="370">
        <v>1</v>
      </c>
      <c r="AI46" s="232" t="s">
        <v>508</v>
      </c>
      <c r="AJ46" s="330" t="s">
        <v>266</v>
      </c>
      <c r="AK46" s="333" t="s">
        <v>507</v>
      </c>
      <c r="AL46" s="333">
        <v>1</v>
      </c>
      <c r="AM46" s="333"/>
      <c r="AN46" s="333"/>
      <c r="AO46" s="333"/>
      <c r="AP46" s="333"/>
      <c r="AQ46" s="333" t="s">
        <v>509</v>
      </c>
      <c r="AR46" s="336">
        <v>1</v>
      </c>
      <c r="AS46" s="332"/>
      <c r="AT46" s="332"/>
      <c r="AU46" s="332"/>
      <c r="AV46" s="332"/>
      <c r="AW46" s="332"/>
      <c r="AX46" s="332"/>
      <c r="AY46" s="363">
        <v>0.5</v>
      </c>
      <c r="AZ46" s="364"/>
      <c r="BA46" s="341"/>
      <c r="BB46" s="46"/>
    </row>
    <row r="47" spans="1:54" s="53" customFormat="1" ht="99.75" customHeight="1">
      <c r="A47" s="46"/>
      <c r="B47" s="347" t="s">
        <v>421</v>
      </c>
      <c r="C47" s="333" t="s">
        <v>378</v>
      </c>
      <c r="D47" s="333" t="s">
        <v>378</v>
      </c>
      <c r="E47" s="333" t="s">
        <v>327</v>
      </c>
      <c r="F47" s="333" t="s">
        <v>328</v>
      </c>
      <c r="G47" s="333" t="s">
        <v>235</v>
      </c>
      <c r="H47" s="333" t="s">
        <v>422</v>
      </c>
      <c r="I47" s="333" t="s">
        <v>423</v>
      </c>
      <c r="J47" s="333" t="s">
        <v>424</v>
      </c>
      <c r="K47" s="333" t="s">
        <v>239</v>
      </c>
      <c r="L47" s="333" t="s">
        <v>240</v>
      </c>
      <c r="M47" s="333" t="s">
        <v>241</v>
      </c>
      <c r="N47" s="333" t="s">
        <v>24</v>
      </c>
      <c r="O47" s="333">
        <v>34</v>
      </c>
      <c r="P47" s="333" t="s">
        <v>106</v>
      </c>
      <c r="Q47" s="335">
        <v>1</v>
      </c>
      <c r="R47" s="333" t="s">
        <v>242</v>
      </c>
      <c r="S47" s="333" t="s">
        <v>503</v>
      </c>
      <c r="T47" s="333" t="s">
        <v>504</v>
      </c>
      <c r="U47" s="333">
        <v>4</v>
      </c>
      <c r="V47" s="340">
        <v>46023</v>
      </c>
      <c r="W47" s="340">
        <v>46387</v>
      </c>
      <c r="X47" s="333" t="s">
        <v>43</v>
      </c>
      <c r="Y47" s="333" t="s">
        <v>505</v>
      </c>
      <c r="Z47" s="333">
        <v>1</v>
      </c>
      <c r="AA47" s="333">
        <v>1</v>
      </c>
      <c r="AB47" s="335">
        <v>1</v>
      </c>
      <c r="AC47" s="351" t="s">
        <v>506</v>
      </c>
      <c r="AD47" s="333" t="s">
        <v>264</v>
      </c>
      <c r="AE47" s="333" t="s">
        <v>507</v>
      </c>
      <c r="AF47" s="333">
        <v>1</v>
      </c>
      <c r="AG47" s="232">
        <v>1</v>
      </c>
      <c r="AH47" s="372">
        <v>1</v>
      </c>
      <c r="AI47" s="232" t="s">
        <v>508</v>
      </c>
      <c r="AJ47" s="330" t="s">
        <v>266</v>
      </c>
      <c r="AK47" s="333" t="s">
        <v>507</v>
      </c>
      <c r="AL47" s="333">
        <v>1</v>
      </c>
      <c r="AM47" s="333"/>
      <c r="AN47" s="333"/>
      <c r="AO47" s="333"/>
      <c r="AP47" s="333"/>
      <c r="AQ47" s="333" t="s">
        <v>509</v>
      </c>
      <c r="AR47" s="336">
        <v>1</v>
      </c>
      <c r="AS47" s="332"/>
      <c r="AT47" s="332"/>
      <c r="AU47" s="332"/>
      <c r="AV47" s="332"/>
      <c r="AW47" s="332"/>
      <c r="AX47" s="332"/>
      <c r="AY47" s="363">
        <v>0.5</v>
      </c>
      <c r="AZ47" s="364"/>
      <c r="BA47" s="341"/>
      <c r="BB47" s="46"/>
    </row>
    <row r="48" spans="1:54" s="53" customFormat="1" ht="99.75" customHeight="1">
      <c r="A48" s="46"/>
      <c r="B48" s="347" t="s">
        <v>421</v>
      </c>
      <c r="C48" s="333" t="s">
        <v>378</v>
      </c>
      <c r="D48" s="333" t="s">
        <v>378</v>
      </c>
      <c r="E48" s="333" t="s">
        <v>327</v>
      </c>
      <c r="F48" s="333" t="s">
        <v>328</v>
      </c>
      <c r="G48" s="333" t="s">
        <v>235</v>
      </c>
      <c r="H48" s="333" t="s">
        <v>422</v>
      </c>
      <c r="I48" s="333" t="s">
        <v>423</v>
      </c>
      <c r="J48" s="333" t="s">
        <v>424</v>
      </c>
      <c r="K48" s="333" t="s">
        <v>239</v>
      </c>
      <c r="L48" s="333" t="s">
        <v>240</v>
      </c>
      <c r="M48" s="333" t="s">
        <v>241</v>
      </c>
      <c r="N48" s="333" t="s">
        <v>24</v>
      </c>
      <c r="O48" s="348">
        <v>35</v>
      </c>
      <c r="P48" s="333" t="s">
        <v>106</v>
      </c>
      <c r="Q48" s="335">
        <v>1</v>
      </c>
      <c r="R48" s="333" t="s">
        <v>242</v>
      </c>
      <c r="S48" s="333" t="s">
        <v>503</v>
      </c>
      <c r="T48" s="333" t="s">
        <v>504</v>
      </c>
      <c r="U48" s="333">
        <v>4</v>
      </c>
      <c r="V48" s="340">
        <v>46023</v>
      </c>
      <c r="W48" s="340">
        <v>46387</v>
      </c>
      <c r="X48" s="333" t="s">
        <v>44</v>
      </c>
      <c r="Y48" s="333" t="s">
        <v>505</v>
      </c>
      <c r="Z48" s="333">
        <v>1</v>
      </c>
      <c r="AA48" s="333">
        <v>1</v>
      </c>
      <c r="AB48" s="335">
        <v>1</v>
      </c>
      <c r="AC48" s="351" t="s">
        <v>506</v>
      </c>
      <c r="AD48" s="333" t="s">
        <v>264</v>
      </c>
      <c r="AE48" s="333" t="s">
        <v>507</v>
      </c>
      <c r="AF48" s="333">
        <v>1</v>
      </c>
      <c r="AG48" s="232">
        <v>1</v>
      </c>
      <c r="AH48" s="372">
        <v>1</v>
      </c>
      <c r="AI48" s="232" t="s">
        <v>508</v>
      </c>
      <c r="AJ48" s="330" t="s">
        <v>266</v>
      </c>
      <c r="AK48" s="333" t="s">
        <v>507</v>
      </c>
      <c r="AL48" s="333">
        <v>1</v>
      </c>
      <c r="AM48" s="333"/>
      <c r="AN48" s="333"/>
      <c r="AO48" s="333"/>
      <c r="AP48" s="333"/>
      <c r="AQ48" s="333" t="s">
        <v>509</v>
      </c>
      <c r="AR48" s="336">
        <v>1</v>
      </c>
      <c r="AS48" s="332"/>
      <c r="AT48" s="332"/>
      <c r="AU48" s="332"/>
      <c r="AV48" s="332"/>
      <c r="AW48" s="332"/>
      <c r="AX48" s="332"/>
      <c r="AY48" s="363">
        <v>0.5</v>
      </c>
      <c r="AZ48" s="364"/>
      <c r="BA48" s="341"/>
      <c r="BB48" s="46"/>
    </row>
    <row r="49" spans="1:54" s="53" customFormat="1" ht="99.75" customHeight="1">
      <c r="A49" s="46"/>
      <c r="B49" s="347" t="s">
        <v>421</v>
      </c>
      <c r="C49" s="333" t="s">
        <v>378</v>
      </c>
      <c r="D49" s="333" t="s">
        <v>378</v>
      </c>
      <c r="E49" s="333" t="s">
        <v>327</v>
      </c>
      <c r="F49" s="333" t="s">
        <v>328</v>
      </c>
      <c r="G49" s="333" t="s">
        <v>235</v>
      </c>
      <c r="H49" s="333" t="s">
        <v>422</v>
      </c>
      <c r="I49" s="333" t="s">
        <v>423</v>
      </c>
      <c r="J49" s="333" t="s">
        <v>424</v>
      </c>
      <c r="K49" s="333" t="s">
        <v>239</v>
      </c>
      <c r="L49" s="333" t="s">
        <v>240</v>
      </c>
      <c r="M49" s="333" t="s">
        <v>241</v>
      </c>
      <c r="N49" s="333" t="s">
        <v>24</v>
      </c>
      <c r="O49" s="333">
        <v>36</v>
      </c>
      <c r="P49" s="333" t="s">
        <v>106</v>
      </c>
      <c r="Q49" s="335">
        <v>1</v>
      </c>
      <c r="R49" s="333" t="s">
        <v>242</v>
      </c>
      <c r="S49" s="333" t="s">
        <v>503</v>
      </c>
      <c r="T49" s="333" t="s">
        <v>504</v>
      </c>
      <c r="U49" s="333">
        <v>4</v>
      </c>
      <c r="V49" s="340">
        <v>46023</v>
      </c>
      <c r="W49" s="340">
        <v>46387</v>
      </c>
      <c r="X49" s="333" t="s">
        <v>45</v>
      </c>
      <c r="Y49" s="333" t="s">
        <v>505</v>
      </c>
      <c r="Z49" s="333">
        <v>1</v>
      </c>
      <c r="AA49" s="333">
        <v>1</v>
      </c>
      <c r="AB49" s="335">
        <v>1</v>
      </c>
      <c r="AC49" s="351" t="s">
        <v>506</v>
      </c>
      <c r="AD49" s="333" t="s">
        <v>264</v>
      </c>
      <c r="AE49" s="333" t="s">
        <v>507</v>
      </c>
      <c r="AF49" s="333">
        <v>1</v>
      </c>
      <c r="AG49" s="232">
        <v>1</v>
      </c>
      <c r="AH49" s="372">
        <v>1</v>
      </c>
      <c r="AI49" s="232" t="s">
        <v>508</v>
      </c>
      <c r="AJ49" s="330" t="s">
        <v>266</v>
      </c>
      <c r="AK49" s="333" t="s">
        <v>507</v>
      </c>
      <c r="AL49" s="333">
        <v>1</v>
      </c>
      <c r="AM49" s="333"/>
      <c r="AN49" s="333"/>
      <c r="AO49" s="333"/>
      <c r="AP49" s="333"/>
      <c r="AQ49" s="333" t="s">
        <v>509</v>
      </c>
      <c r="AR49" s="336">
        <v>1</v>
      </c>
      <c r="AS49" s="332"/>
      <c r="AT49" s="332"/>
      <c r="AU49" s="332"/>
      <c r="AV49" s="332"/>
      <c r="AW49" s="332"/>
      <c r="AX49" s="332"/>
      <c r="AY49" s="363">
        <v>0.5</v>
      </c>
      <c r="AZ49" s="364"/>
      <c r="BA49" s="341"/>
      <c r="BB49" s="46"/>
    </row>
    <row r="50" spans="1:54" s="53" customFormat="1" ht="99.75" customHeight="1">
      <c r="A50" s="46"/>
      <c r="B50" s="347" t="s">
        <v>421</v>
      </c>
      <c r="C50" s="333" t="s">
        <v>378</v>
      </c>
      <c r="D50" s="333" t="s">
        <v>378</v>
      </c>
      <c r="E50" s="333" t="s">
        <v>327</v>
      </c>
      <c r="F50" s="333" t="s">
        <v>328</v>
      </c>
      <c r="G50" s="333" t="s">
        <v>235</v>
      </c>
      <c r="H50" s="333" t="s">
        <v>422</v>
      </c>
      <c r="I50" s="333" t="s">
        <v>423</v>
      </c>
      <c r="J50" s="333" t="s">
        <v>424</v>
      </c>
      <c r="K50" s="333" t="s">
        <v>239</v>
      </c>
      <c r="L50" s="333" t="s">
        <v>240</v>
      </c>
      <c r="M50" s="333" t="s">
        <v>241</v>
      </c>
      <c r="N50" s="333" t="s">
        <v>24</v>
      </c>
      <c r="O50" s="348">
        <v>37</v>
      </c>
      <c r="P50" s="333" t="s">
        <v>106</v>
      </c>
      <c r="Q50" s="335">
        <v>1</v>
      </c>
      <c r="R50" s="333" t="s">
        <v>242</v>
      </c>
      <c r="S50" s="333" t="s">
        <v>503</v>
      </c>
      <c r="T50" s="333" t="s">
        <v>504</v>
      </c>
      <c r="U50" s="333">
        <v>4</v>
      </c>
      <c r="V50" s="340">
        <v>46023</v>
      </c>
      <c r="W50" s="340">
        <v>46387</v>
      </c>
      <c r="X50" s="333" t="s">
        <v>46</v>
      </c>
      <c r="Y50" s="333" t="s">
        <v>505</v>
      </c>
      <c r="Z50" s="333">
        <v>1</v>
      </c>
      <c r="AA50" s="333">
        <v>1</v>
      </c>
      <c r="AB50" s="335">
        <v>1</v>
      </c>
      <c r="AC50" s="351" t="s">
        <v>506</v>
      </c>
      <c r="AD50" s="333" t="s">
        <v>264</v>
      </c>
      <c r="AE50" s="333" t="s">
        <v>507</v>
      </c>
      <c r="AF50" s="333">
        <v>1</v>
      </c>
      <c r="AG50" s="232">
        <v>1</v>
      </c>
      <c r="AH50" s="372">
        <v>1</v>
      </c>
      <c r="AI50" s="232" t="s">
        <v>508</v>
      </c>
      <c r="AJ50" s="330" t="s">
        <v>266</v>
      </c>
      <c r="AK50" s="333" t="s">
        <v>507</v>
      </c>
      <c r="AL50" s="333">
        <v>1</v>
      </c>
      <c r="AM50" s="333"/>
      <c r="AN50" s="333"/>
      <c r="AO50" s="333"/>
      <c r="AP50" s="333"/>
      <c r="AQ50" s="333" t="s">
        <v>509</v>
      </c>
      <c r="AR50" s="336">
        <v>1</v>
      </c>
      <c r="AS50" s="332"/>
      <c r="AT50" s="332"/>
      <c r="AU50" s="332"/>
      <c r="AV50" s="332"/>
      <c r="AW50" s="332"/>
      <c r="AX50" s="332"/>
      <c r="AY50" s="363">
        <v>0.5</v>
      </c>
      <c r="AZ50" s="364"/>
      <c r="BA50" s="341"/>
      <c r="BB50" s="46"/>
    </row>
    <row r="51" spans="1:54" s="53" customFormat="1" ht="99.75" customHeight="1">
      <c r="A51" s="46"/>
      <c r="B51" s="347" t="s">
        <v>421</v>
      </c>
      <c r="C51" s="333" t="s">
        <v>378</v>
      </c>
      <c r="D51" s="333" t="s">
        <v>378</v>
      </c>
      <c r="E51" s="333" t="s">
        <v>327</v>
      </c>
      <c r="F51" s="333" t="s">
        <v>328</v>
      </c>
      <c r="G51" s="333" t="s">
        <v>235</v>
      </c>
      <c r="H51" s="333" t="s">
        <v>422</v>
      </c>
      <c r="I51" s="333" t="s">
        <v>423</v>
      </c>
      <c r="J51" s="333" t="s">
        <v>424</v>
      </c>
      <c r="K51" s="333" t="s">
        <v>239</v>
      </c>
      <c r="L51" s="333" t="s">
        <v>240</v>
      </c>
      <c r="M51" s="333" t="s">
        <v>241</v>
      </c>
      <c r="N51" s="333" t="s">
        <v>24</v>
      </c>
      <c r="O51" s="333">
        <v>38</v>
      </c>
      <c r="P51" s="333" t="s">
        <v>106</v>
      </c>
      <c r="Q51" s="335">
        <v>1</v>
      </c>
      <c r="R51" s="333" t="s">
        <v>242</v>
      </c>
      <c r="S51" s="333" t="s">
        <v>503</v>
      </c>
      <c r="T51" s="333" t="s">
        <v>504</v>
      </c>
      <c r="U51" s="333">
        <v>4</v>
      </c>
      <c r="V51" s="340">
        <v>46023</v>
      </c>
      <c r="W51" s="340">
        <v>46387</v>
      </c>
      <c r="X51" s="333" t="s">
        <v>47</v>
      </c>
      <c r="Y51" s="333" t="s">
        <v>505</v>
      </c>
      <c r="Z51" s="333">
        <v>1</v>
      </c>
      <c r="AA51" s="333">
        <v>1</v>
      </c>
      <c r="AB51" s="335">
        <v>1</v>
      </c>
      <c r="AC51" s="351" t="s">
        <v>506</v>
      </c>
      <c r="AD51" s="333" t="s">
        <v>264</v>
      </c>
      <c r="AE51" s="333" t="s">
        <v>507</v>
      </c>
      <c r="AF51" s="333">
        <v>1</v>
      </c>
      <c r="AG51" s="232">
        <v>1</v>
      </c>
      <c r="AH51" s="372">
        <v>1</v>
      </c>
      <c r="AI51" s="232" t="s">
        <v>508</v>
      </c>
      <c r="AJ51" s="330" t="s">
        <v>266</v>
      </c>
      <c r="AK51" s="333" t="s">
        <v>507</v>
      </c>
      <c r="AL51" s="333">
        <v>1</v>
      </c>
      <c r="AM51" s="333"/>
      <c r="AN51" s="333"/>
      <c r="AO51" s="333"/>
      <c r="AP51" s="333"/>
      <c r="AQ51" s="333" t="s">
        <v>509</v>
      </c>
      <c r="AR51" s="336">
        <v>1</v>
      </c>
      <c r="AS51" s="332"/>
      <c r="AT51" s="332"/>
      <c r="AU51" s="332"/>
      <c r="AV51" s="332"/>
      <c r="AW51" s="332"/>
      <c r="AX51" s="332"/>
      <c r="AY51" s="363">
        <v>0.5</v>
      </c>
      <c r="AZ51" s="364"/>
      <c r="BA51" s="341"/>
      <c r="BB51" s="46"/>
    </row>
    <row r="52" spans="1:54" s="53" customFormat="1" ht="99.75" customHeight="1">
      <c r="A52" s="46"/>
      <c r="B52" s="347" t="s">
        <v>421</v>
      </c>
      <c r="C52" s="333" t="s">
        <v>378</v>
      </c>
      <c r="D52" s="333" t="s">
        <v>378</v>
      </c>
      <c r="E52" s="333" t="s">
        <v>327</v>
      </c>
      <c r="F52" s="333" t="s">
        <v>328</v>
      </c>
      <c r="G52" s="333" t="s">
        <v>235</v>
      </c>
      <c r="H52" s="333" t="s">
        <v>422</v>
      </c>
      <c r="I52" s="333" t="s">
        <v>423</v>
      </c>
      <c r="J52" s="333" t="s">
        <v>424</v>
      </c>
      <c r="K52" s="333" t="s">
        <v>239</v>
      </c>
      <c r="L52" s="333" t="s">
        <v>240</v>
      </c>
      <c r="M52" s="333" t="s">
        <v>241</v>
      </c>
      <c r="N52" s="333" t="s">
        <v>24</v>
      </c>
      <c r="O52" s="348">
        <v>39</v>
      </c>
      <c r="P52" s="333" t="s">
        <v>106</v>
      </c>
      <c r="Q52" s="335">
        <v>1</v>
      </c>
      <c r="R52" s="333" t="s">
        <v>242</v>
      </c>
      <c r="S52" s="333" t="s">
        <v>503</v>
      </c>
      <c r="T52" s="333" t="s">
        <v>504</v>
      </c>
      <c r="U52" s="333">
        <v>4</v>
      </c>
      <c r="V52" s="340">
        <v>46023</v>
      </c>
      <c r="W52" s="340">
        <v>46387</v>
      </c>
      <c r="X52" s="333" t="s">
        <v>48</v>
      </c>
      <c r="Y52" s="333" t="s">
        <v>505</v>
      </c>
      <c r="Z52" s="333">
        <v>1</v>
      </c>
      <c r="AA52" s="333">
        <v>1</v>
      </c>
      <c r="AB52" s="335">
        <v>1</v>
      </c>
      <c r="AC52" s="351" t="s">
        <v>506</v>
      </c>
      <c r="AD52" s="333" t="s">
        <v>264</v>
      </c>
      <c r="AE52" s="333" t="s">
        <v>507</v>
      </c>
      <c r="AF52" s="333">
        <v>1</v>
      </c>
      <c r="AG52" s="232">
        <v>1</v>
      </c>
      <c r="AH52" s="372">
        <v>1</v>
      </c>
      <c r="AI52" s="232" t="s">
        <v>508</v>
      </c>
      <c r="AJ52" s="330" t="s">
        <v>266</v>
      </c>
      <c r="AK52" s="333" t="s">
        <v>507</v>
      </c>
      <c r="AL52" s="333">
        <v>1</v>
      </c>
      <c r="AM52" s="333"/>
      <c r="AN52" s="333"/>
      <c r="AO52" s="333"/>
      <c r="AP52" s="333"/>
      <c r="AQ52" s="333" t="s">
        <v>509</v>
      </c>
      <c r="AR52" s="336">
        <v>1</v>
      </c>
      <c r="AS52" s="332"/>
      <c r="AT52" s="332"/>
      <c r="AU52" s="332"/>
      <c r="AV52" s="332"/>
      <c r="AW52" s="332"/>
      <c r="AX52" s="332"/>
      <c r="AY52" s="363">
        <v>0.5</v>
      </c>
      <c r="AZ52" s="364"/>
      <c r="BA52" s="341"/>
      <c r="BB52" s="46"/>
    </row>
    <row r="53" spans="1:54" s="53" customFormat="1" ht="99.75" customHeight="1">
      <c r="A53" s="46"/>
      <c r="B53" s="347" t="s">
        <v>421</v>
      </c>
      <c r="C53" s="333" t="s">
        <v>378</v>
      </c>
      <c r="D53" s="333" t="s">
        <v>378</v>
      </c>
      <c r="E53" s="333" t="s">
        <v>327</v>
      </c>
      <c r="F53" s="333" t="s">
        <v>328</v>
      </c>
      <c r="G53" s="333" t="s">
        <v>235</v>
      </c>
      <c r="H53" s="333" t="s">
        <v>422</v>
      </c>
      <c r="I53" s="333" t="s">
        <v>423</v>
      </c>
      <c r="J53" s="333" t="s">
        <v>424</v>
      </c>
      <c r="K53" s="333" t="s">
        <v>239</v>
      </c>
      <c r="L53" s="333" t="s">
        <v>240</v>
      </c>
      <c r="M53" s="333" t="s">
        <v>241</v>
      </c>
      <c r="N53" s="333" t="s">
        <v>24</v>
      </c>
      <c r="O53" s="333">
        <v>40</v>
      </c>
      <c r="P53" s="333" t="s">
        <v>106</v>
      </c>
      <c r="Q53" s="335">
        <v>1</v>
      </c>
      <c r="R53" s="333" t="s">
        <v>242</v>
      </c>
      <c r="S53" s="333" t="s">
        <v>503</v>
      </c>
      <c r="T53" s="333" t="s">
        <v>504</v>
      </c>
      <c r="U53" s="333">
        <v>4</v>
      </c>
      <c r="V53" s="340">
        <v>46023</v>
      </c>
      <c r="W53" s="340">
        <v>46387</v>
      </c>
      <c r="X53" s="333" t="s">
        <v>49</v>
      </c>
      <c r="Y53" s="333" t="s">
        <v>505</v>
      </c>
      <c r="Z53" s="333">
        <v>1</v>
      </c>
      <c r="AA53" s="333">
        <v>1</v>
      </c>
      <c r="AB53" s="335">
        <v>1</v>
      </c>
      <c r="AC53" s="351" t="s">
        <v>506</v>
      </c>
      <c r="AD53" s="333" t="s">
        <v>264</v>
      </c>
      <c r="AE53" s="333" t="s">
        <v>507</v>
      </c>
      <c r="AF53" s="333">
        <v>1</v>
      </c>
      <c r="AG53" s="232">
        <v>1</v>
      </c>
      <c r="AH53" s="372">
        <v>1</v>
      </c>
      <c r="AI53" s="232" t="s">
        <v>508</v>
      </c>
      <c r="AJ53" s="330" t="s">
        <v>266</v>
      </c>
      <c r="AK53" s="333" t="s">
        <v>507</v>
      </c>
      <c r="AL53" s="333">
        <v>1</v>
      </c>
      <c r="AM53" s="333"/>
      <c r="AN53" s="333"/>
      <c r="AO53" s="333"/>
      <c r="AP53" s="333"/>
      <c r="AQ53" s="333" t="s">
        <v>509</v>
      </c>
      <c r="AR53" s="336">
        <v>1</v>
      </c>
      <c r="AS53" s="332"/>
      <c r="AT53" s="332"/>
      <c r="AU53" s="332"/>
      <c r="AV53" s="332"/>
      <c r="AW53" s="332"/>
      <c r="AX53" s="332"/>
      <c r="AY53" s="363">
        <v>0.5</v>
      </c>
      <c r="AZ53" s="364"/>
      <c r="BA53" s="341"/>
      <c r="BB53" s="46"/>
    </row>
    <row r="54" spans="1:54" s="53" customFormat="1" ht="99.75" customHeight="1">
      <c r="A54" s="46"/>
      <c r="B54" s="347" t="s">
        <v>421</v>
      </c>
      <c r="C54" s="333" t="s">
        <v>378</v>
      </c>
      <c r="D54" s="333" t="s">
        <v>378</v>
      </c>
      <c r="E54" s="333" t="s">
        <v>327</v>
      </c>
      <c r="F54" s="333" t="s">
        <v>328</v>
      </c>
      <c r="G54" s="333" t="s">
        <v>235</v>
      </c>
      <c r="H54" s="333" t="s">
        <v>422</v>
      </c>
      <c r="I54" s="333" t="s">
        <v>423</v>
      </c>
      <c r="J54" s="333" t="s">
        <v>424</v>
      </c>
      <c r="K54" s="333" t="s">
        <v>239</v>
      </c>
      <c r="L54" s="333" t="s">
        <v>240</v>
      </c>
      <c r="M54" s="333" t="s">
        <v>241</v>
      </c>
      <c r="N54" s="333" t="s">
        <v>24</v>
      </c>
      <c r="O54" s="348">
        <v>41</v>
      </c>
      <c r="P54" s="333" t="s">
        <v>106</v>
      </c>
      <c r="Q54" s="335">
        <v>1</v>
      </c>
      <c r="R54" s="333" t="s">
        <v>242</v>
      </c>
      <c r="S54" s="333" t="s">
        <v>503</v>
      </c>
      <c r="T54" s="333" t="s">
        <v>504</v>
      </c>
      <c r="U54" s="333">
        <v>4</v>
      </c>
      <c r="V54" s="340">
        <v>46023</v>
      </c>
      <c r="W54" s="340">
        <v>46387</v>
      </c>
      <c r="X54" s="333" t="s">
        <v>50</v>
      </c>
      <c r="Y54" s="333" t="s">
        <v>505</v>
      </c>
      <c r="Z54" s="333">
        <v>1</v>
      </c>
      <c r="AA54" s="333">
        <v>1</v>
      </c>
      <c r="AB54" s="335">
        <v>1</v>
      </c>
      <c r="AC54" s="351" t="s">
        <v>506</v>
      </c>
      <c r="AD54" s="333" t="s">
        <v>264</v>
      </c>
      <c r="AE54" s="333" t="s">
        <v>507</v>
      </c>
      <c r="AF54" s="333">
        <v>1</v>
      </c>
      <c r="AG54" s="232">
        <v>1</v>
      </c>
      <c r="AH54" s="372">
        <v>1</v>
      </c>
      <c r="AI54" s="232" t="s">
        <v>508</v>
      </c>
      <c r="AJ54" s="330" t="s">
        <v>266</v>
      </c>
      <c r="AK54" s="333" t="s">
        <v>507</v>
      </c>
      <c r="AL54" s="333">
        <v>1</v>
      </c>
      <c r="AM54" s="333"/>
      <c r="AN54" s="333"/>
      <c r="AO54" s="333"/>
      <c r="AP54" s="333"/>
      <c r="AQ54" s="333" t="s">
        <v>509</v>
      </c>
      <c r="AR54" s="336">
        <v>1</v>
      </c>
      <c r="AS54" s="332"/>
      <c r="AT54" s="332"/>
      <c r="AU54" s="332"/>
      <c r="AV54" s="332"/>
      <c r="AW54" s="332"/>
      <c r="AX54" s="332"/>
      <c r="AY54" s="363">
        <v>0.5</v>
      </c>
      <c r="AZ54" s="364"/>
      <c r="BA54" s="341"/>
      <c r="BB54" s="46"/>
    </row>
    <row r="55" spans="1:54" s="53" customFormat="1" ht="99.75" customHeight="1">
      <c r="A55" s="46"/>
      <c r="B55" s="347" t="s">
        <v>421</v>
      </c>
      <c r="C55" s="333" t="s">
        <v>378</v>
      </c>
      <c r="D55" s="333" t="s">
        <v>378</v>
      </c>
      <c r="E55" s="333" t="s">
        <v>327</v>
      </c>
      <c r="F55" s="333" t="s">
        <v>328</v>
      </c>
      <c r="G55" s="333" t="s">
        <v>235</v>
      </c>
      <c r="H55" s="333" t="s">
        <v>422</v>
      </c>
      <c r="I55" s="333" t="s">
        <v>423</v>
      </c>
      <c r="J55" s="333" t="s">
        <v>424</v>
      </c>
      <c r="K55" s="333" t="s">
        <v>239</v>
      </c>
      <c r="L55" s="333" t="s">
        <v>240</v>
      </c>
      <c r="M55" s="333" t="s">
        <v>241</v>
      </c>
      <c r="N55" s="333" t="s">
        <v>24</v>
      </c>
      <c r="O55" s="333">
        <v>42</v>
      </c>
      <c r="P55" s="333" t="s">
        <v>106</v>
      </c>
      <c r="Q55" s="335">
        <v>1</v>
      </c>
      <c r="R55" s="333" t="s">
        <v>242</v>
      </c>
      <c r="S55" s="333" t="s">
        <v>503</v>
      </c>
      <c r="T55" s="333" t="s">
        <v>504</v>
      </c>
      <c r="U55" s="333">
        <v>4</v>
      </c>
      <c r="V55" s="340">
        <v>46023</v>
      </c>
      <c r="W55" s="340">
        <v>46387</v>
      </c>
      <c r="X55" s="333" t="s">
        <v>51</v>
      </c>
      <c r="Y55" s="333" t="s">
        <v>505</v>
      </c>
      <c r="Z55" s="333">
        <v>1</v>
      </c>
      <c r="AA55" s="333">
        <v>1</v>
      </c>
      <c r="AB55" s="335">
        <v>1</v>
      </c>
      <c r="AC55" s="351" t="s">
        <v>506</v>
      </c>
      <c r="AD55" s="333" t="s">
        <v>264</v>
      </c>
      <c r="AE55" s="333" t="s">
        <v>507</v>
      </c>
      <c r="AF55" s="333">
        <v>1</v>
      </c>
      <c r="AG55" s="232">
        <v>1</v>
      </c>
      <c r="AH55" s="372">
        <v>1</v>
      </c>
      <c r="AI55" s="232" t="s">
        <v>508</v>
      </c>
      <c r="AJ55" s="330" t="s">
        <v>266</v>
      </c>
      <c r="AK55" s="333" t="s">
        <v>507</v>
      </c>
      <c r="AL55" s="333">
        <v>1</v>
      </c>
      <c r="AM55" s="333"/>
      <c r="AN55" s="333"/>
      <c r="AO55" s="333"/>
      <c r="AP55" s="333"/>
      <c r="AQ55" s="333" t="s">
        <v>509</v>
      </c>
      <c r="AR55" s="336">
        <v>1</v>
      </c>
      <c r="AS55" s="332"/>
      <c r="AT55" s="332"/>
      <c r="AU55" s="332"/>
      <c r="AV55" s="332"/>
      <c r="AW55" s="332"/>
      <c r="AX55" s="332"/>
      <c r="AY55" s="363">
        <v>0.5</v>
      </c>
      <c r="AZ55" s="364"/>
      <c r="BA55" s="341"/>
      <c r="BB55" s="46"/>
    </row>
    <row r="56" spans="1:54" s="53" customFormat="1" ht="99.75" customHeight="1">
      <c r="A56" s="46"/>
      <c r="B56" s="347" t="s">
        <v>421</v>
      </c>
      <c r="C56" s="333" t="s">
        <v>378</v>
      </c>
      <c r="D56" s="333" t="s">
        <v>378</v>
      </c>
      <c r="E56" s="333" t="s">
        <v>327</v>
      </c>
      <c r="F56" s="333" t="s">
        <v>328</v>
      </c>
      <c r="G56" s="333" t="s">
        <v>235</v>
      </c>
      <c r="H56" s="333" t="s">
        <v>422</v>
      </c>
      <c r="I56" s="333" t="s">
        <v>423</v>
      </c>
      <c r="J56" s="333" t="s">
        <v>424</v>
      </c>
      <c r="K56" s="333" t="s">
        <v>239</v>
      </c>
      <c r="L56" s="333" t="s">
        <v>240</v>
      </c>
      <c r="M56" s="333" t="s">
        <v>241</v>
      </c>
      <c r="N56" s="333" t="s">
        <v>24</v>
      </c>
      <c r="O56" s="348">
        <v>43</v>
      </c>
      <c r="P56" s="333" t="s">
        <v>106</v>
      </c>
      <c r="Q56" s="335">
        <v>1</v>
      </c>
      <c r="R56" s="333" t="s">
        <v>242</v>
      </c>
      <c r="S56" s="333" t="s">
        <v>503</v>
      </c>
      <c r="T56" s="333" t="s">
        <v>504</v>
      </c>
      <c r="U56" s="333">
        <v>4</v>
      </c>
      <c r="V56" s="340">
        <v>46023</v>
      </c>
      <c r="W56" s="340">
        <v>46387</v>
      </c>
      <c r="X56" s="333" t="s">
        <v>52</v>
      </c>
      <c r="Y56" s="333" t="s">
        <v>505</v>
      </c>
      <c r="Z56" s="333">
        <v>1</v>
      </c>
      <c r="AA56" s="333">
        <v>1</v>
      </c>
      <c r="AB56" s="335">
        <v>1</v>
      </c>
      <c r="AC56" s="351" t="s">
        <v>506</v>
      </c>
      <c r="AD56" s="333" t="s">
        <v>264</v>
      </c>
      <c r="AE56" s="333" t="s">
        <v>507</v>
      </c>
      <c r="AF56" s="333">
        <v>1</v>
      </c>
      <c r="AG56" s="232">
        <v>1</v>
      </c>
      <c r="AH56" s="372">
        <v>1</v>
      </c>
      <c r="AI56" s="232" t="s">
        <v>508</v>
      </c>
      <c r="AJ56" s="330" t="s">
        <v>266</v>
      </c>
      <c r="AK56" s="333" t="s">
        <v>507</v>
      </c>
      <c r="AL56" s="333">
        <v>1</v>
      </c>
      <c r="AM56" s="333"/>
      <c r="AN56" s="333"/>
      <c r="AO56" s="333"/>
      <c r="AP56" s="333"/>
      <c r="AQ56" s="333" t="s">
        <v>509</v>
      </c>
      <c r="AR56" s="336">
        <v>1</v>
      </c>
      <c r="AS56" s="332"/>
      <c r="AT56" s="332"/>
      <c r="AU56" s="332"/>
      <c r="AV56" s="332"/>
      <c r="AW56" s="332"/>
      <c r="AX56" s="332"/>
      <c r="AY56" s="363">
        <v>0.5</v>
      </c>
      <c r="AZ56" s="364"/>
      <c r="BA56" s="341"/>
      <c r="BB56" s="46"/>
    </row>
    <row r="57" spans="1:54" s="53" customFormat="1" ht="99.75" customHeight="1">
      <c r="A57" s="46"/>
      <c r="B57" s="347" t="s">
        <v>421</v>
      </c>
      <c r="C57" s="333" t="s">
        <v>378</v>
      </c>
      <c r="D57" s="333" t="s">
        <v>378</v>
      </c>
      <c r="E57" s="333" t="s">
        <v>327</v>
      </c>
      <c r="F57" s="333" t="s">
        <v>328</v>
      </c>
      <c r="G57" s="333" t="s">
        <v>235</v>
      </c>
      <c r="H57" s="333" t="s">
        <v>422</v>
      </c>
      <c r="I57" s="333" t="s">
        <v>423</v>
      </c>
      <c r="J57" s="333" t="s">
        <v>424</v>
      </c>
      <c r="K57" s="333" t="s">
        <v>239</v>
      </c>
      <c r="L57" s="333" t="s">
        <v>240</v>
      </c>
      <c r="M57" s="333" t="s">
        <v>241</v>
      </c>
      <c r="N57" s="333" t="s">
        <v>24</v>
      </c>
      <c r="O57" s="333">
        <v>44</v>
      </c>
      <c r="P57" s="333" t="s">
        <v>106</v>
      </c>
      <c r="Q57" s="335">
        <v>1</v>
      </c>
      <c r="R57" s="333" t="s">
        <v>242</v>
      </c>
      <c r="S57" s="333" t="s">
        <v>503</v>
      </c>
      <c r="T57" s="333" t="s">
        <v>504</v>
      </c>
      <c r="U57" s="333">
        <v>4</v>
      </c>
      <c r="V57" s="340">
        <v>46023</v>
      </c>
      <c r="W57" s="340">
        <v>46387</v>
      </c>
      <c r="X57" s="333" t="s">
        <v>53</v>
      </c>
      <c r="Y57" s="333" t="s">
        <v>505</v>
      </c>
      <c r="Z57" s="333">
        <v>1</v>
      </c>
      <c r="AA57" s="333">
        <v>1</v>
      </c>
      <c r="AB57" s="335">
        <v>1</v>
      </c>
      <c r="AC57" s="351" t="s">
        <v>506</v>
      </c>
      <c r="AD57" s="333" t="s">
        <v>264</v>
      </c>
      <c r="AE57" s="333" t="s">
        <v>507</v>
      </c>
      <c r="AF57" s="333">
        <v>1</v>
      </c>
      <c r="AG57" s="232">
        <v>1</v>
      </c>
      <c r="AH57" s="372">
        <v>1</v>
      </c>
      <c r="AI57" s="232" t="s">
        <v>508</v>
      </c>
      <c r="AJ57" s="330" t="s">
        <v>266</v>
      </c>
      <c r="AK57" s="333" t="s">
        <v>507</v>
      </c>
      <c r="AL57" s="333">
        <v>1</v>
      </c>
      <c r="AM57" s="333"/>
      <c r="AN57" s="333"/>
      <c r="AO57" s="333"/>
      <c r="AP57" s="333"/>
      <c r="AQ57" s="333" t="s">
        <v>509</v>
      </c>
      <c r="AR57" s="336">
        <v>1</v>
      </c>
      <c r="AS57" s="332"/>
      <c r="AT57" s="332"/>
      <c r="AU57" s="332"/>
      <c r="AV57" s="332"/>
      <c r="AW57" s="332"/>
      <c r="AX57" s="332"/>
      <c r="AY57" s="363">
        <v>0.5</v>
      </c>
      <c r="AZ57" s="364"/>
      <c r="BA57" s="341"/>
      <c r="BB57" s="46"/>
    </row>
    <row r="58" spans="1:54" s="53" customFormat="1" ht="99.75" customHeight="1">
      <c r="A58" s="46"/>
      <c r="B58" s="347" t="s">
        <v>421</v>
      </c>
      <c r="C58" s="333" t="s">
        <v>378</v>
      </c>
      <c r="D58" s="333" t="s">
        <v>378</v>
      </c>
      <c r="E58" s="333" t="s">
        <v>327</v>
      </c>
      <c r="F58" s="333" t="s">
        <v>328</v>
      </c>
      <c r="G58" s="333" t="s">
        <v>235</v>
      </c>
      <c r="H58" s="333" t="s">
        <v>422</v>
      </c>
      <c r="I58" s="333" t="s">
        <v>423</v>
      </c>
      <c r="J58" s="333" t="s">
        <v>424</v>
      </c>
      <c r="K58" s="333" t="s">
        <v>239</v>
      </c>
      <c r="L58" s="333" t="s">
        <v>240</v>
      </c>
      <c r="M58" s="333" t="s">
        <v>241</v>
      </c>
      <c r="N58" s="333" t="s">
        <v>24</v>
      </c>
      <c r="O58" s="348">
        <v>45</v>
      </c>
      <c r="P58" s="333" t="s">
        <v>106</v>
      </c>
      <c r="Q58" s="335">
        <v>1</v>
      </c>
      <c r="R58" s="333" t="s">
        <v>242</v>
      </c>
      <c r="S58" s="333" t="s">
        <v>503</v>
      </c>
      <c r="T58" s="333" t="s">
        <v>504</v>
      </c>
      <c r="U58" s="333">
        <v>4</v>
      </c>
      <c r="V58" s="340">
        <v>46023</v>
      </c>
      <c r="W58" s="340">
        <v>46387</v>
      </c>
      <c r="X58" s="333" t="s">
        <v>54</v>
      </c>
      <c r="Y58" s="333" t="s">
        <v>505</v>
      </c>
      <c r="Z58" s="333">
        <v>1</v>
      </c>
      <c r="AA58" s="333">
        <v>1</v>
      </c>
      <c r="AB58" s="335">
        <v>1</v>
      </c>
      <c r="AC58" s="351" t="s">
        <v>506</v>
      </c>
      <c r="AD58" s="333" t="s">
        <v>510</v>
      </c>
      <c r="AE58" s="333" t="s">
        <v>507</v>
      </c>
      <c r="AF58" s="333">
        <v>1</v>
      </c>
      <c r="AG58" s="232">
        <v>1</v>
      </c>
      <c r="AH58" s="372">
        <v>1</v>
      </c>
      <c r="AI58" s="232" t="s">
        <v>508</v>
      </c>
      <c r="AJ58" s="330" t="s">
        <v>266</v>
      </c>
      <c r="AK58" s="333" t="s">
        <v>507</v>
      </c>
      <c r="AL58" s="333">
        <v>1</v>
      </c>
      <c r="AM58" s="333"/>
      <c r="AN58" s="333"/>
      <c r="AO58" s="333"/>
      <c r="AP58" s="333"/>
      <c r="AQ58" s="333" t="s">
        <v>509</v>
      </c>
      <c r="AR58" s="336">
        <v>1</v>
      </c>
      <c r="AS58" s="332"/>
      <c r="AT58" s="332"/>
      <c r="AU58" s="332"/>
      <c r="AV58" s="332"/>
      <c r="AW58" s="332"/>
      <c r="AX58" s="332"/>
      <c r="AY58" s="363">
        <v>0.5</v>
      </c>
      <c r="AZ58" s="364"/>
      <c r="BA58" s="341"/>
      <c r="BB58" s="46"/>
    </row>
    <row r="59" spans="1:54" s="53" customFormat="1" ht="99.75" customHeight="1">
      <c r="A59" s="46"/>
      <c r="B59" s="347" t="s">
        <v>421</v>
      </c>
      <c r="C59" s="333" t="s">
        <v>378</v>
      </c>
      <c r="D59" s="333" t="s">
        <v>378</v>
      </c>
      <c r="E59" s="333" t="s">
        <v>327</v>
      </c>
      <c r="F59" s="333" t="s">
        <v>328</v>
      </c>
      <c r="G59" s="333" t="s">
        <v>235</v>
      </c>
      <c r="H59" s="333" t="s">
        <v>422</v>
      </c>
      <c r="I59" s="333" t="s">
        <v>423</v>
      </c>
      <c r="J59" s="333" t="s">
        <v>424</v>
      </c>
      <c r="K59" s="333" t="s">
        <v>239</v>
      </c>
      <c r="L59" s="333" t="s">
        <v>240</v>
      </c>
      <c r="M59" s="333" t="s">
        <v>241</v>
      </c>
      <c r="N59" s="333" t="s">
        <v>24</v>
      </c>
      <c r="O59" s="333">
        <v>46</v>
      </c>
      <c r="P59" s="333" t="s">
        <v>106</v>
      </c>
      <c r="Q59" s="335">
        <v>1</v>
      </c>
      <c r="R59" s="333" t="s">
        <v>242</v>
      </c>
      <c r="S59" s="333" t="s">
        <v>503</v>
      </c>
      <c r="T59" s="333" t="s">
        <v>504</v>
      </c>
      <c r="U59" s="333">
        <v>4</v>
      </c>
      <c r="V59" s="340">
        <v>46023</v>
      </c>
      <c r="W59" s="340">
        <v>46387</v>
      </c>
      <c r="X59" s="333" t="s">
        <v>55</v>
      </c>
      <c r="Y59" s="333" t="s">
        <v>505</v>
      </c>
      <c r="Z59" s="333">
        <v>1</v>
      </c>
      <c r="AA59" s="333">
        <v>1</v>
      </c>
      <c r="AB59" s="335">
        <v>1</v>
      </c>
      <c r="AC59" s="351" t="s">
        <v>506</v>
      </c>
      <c r="AD59" s="333" t="s">
        <v>510</v>
      </c>
      <c r="AE59" s="333" t="s">
        <v>507</v>
      </c>
      <c r="AF59" s="333">
        <v>1</v>
      </c>
      <c r="AG59" s="232">
        <v>1</v>
      </c>
      <c r="AH59" s="372">
        <v>1</v>
      </c>
      <c r="AI59" s="232" t="s">
        <v>508</v>
      </c>
      <c r="AJ59" s="330" t="s">
        <v>266</v>
      </c>
      <c r="AK59" s="333" t="s">
        <v>507</v>
      </c>
      <c r="AL59" s="333">
        <v>1</v>
      </c>
      <c r="AM59" s="333"/>
      <c r="AN59" s="333"/>
      <c r="AO59" s="333"/>
      <c r="AP59" s="333"/>
      <c r="AQ59" s="333" t="s">
        <v>509</v>
      </c>
      <c r="AR59" s="336">
        <v>1</v>
      </c>
      <c r="AS59" s="332"/>
      <c r="AT59" s="332"/>
      <c r="AU59" s="332"/>
      <c r="AV59" s="332"/>
      <c r="AW59" s="332"/>
      <c r="AX59" s="332"/>
      <c r="AY59" s="363">
        <v>0.5</v>
      </c>
      <c r="AZ59" s="364"/>
      <c r="BA59" s="341"/>
      <c r="BB59" s="46"/>
    </row>
    <row r="60" spans="1:54" s="53" customFormat="1" ht="99.75" customHeight="1">
      <c r="B60" s="347" t="s">
        <v>301</v>
      </c>
      <c r="C60" s="333" t="s">
        <v>232</v>
      </c>
      <c r="D60" s="333" t="s">
        <v>232</v>
      </c>
      <c r="E60" s="333" t="s">
        <v>511</v>
      </c>
      <c r="F60" s="333" t="s">
        <v>511</v>
      </c>
      <c r="G60" s="333" t="s">
        <v>235</v>
      </c>
      <c r="H60" s="333" t="s">
        <v>236</v>
      </c>
      <c r="I60" s="333" t="s">
        <v>512</v>
      </c>
      <c r="J60" s="333" t="s">
        <v>513</v>
      </c>
      <c r="K60" s="333" t="s">
        <v>16</v>
      </c>
      <c r="L60" s="333" t="s">
        <v>259</v>
      </c>
      <c r="M60" s="333" t="s">
        <v>241</v>
      </c>
      <c r="N60" s="333" t="s">
        <v>25</v>
      </c>
      <c r="O60" s="348">
        <v>47</v>
      </c>
      <c r="P60" s="333" t="s">
        <v>107</v>
      </c>
      <c r="Q60" s="335">
        <v>1</v>
      </c>
      <c r="R60" s="333" t="s">
        <v>242</v>
      </c>
      <c r="S60" s="330" t="s">
        <v>514</v>
      </c>
      <c r="T60" s="330" t="s">
        <v>515</v>
      </c>
      <c r="U60" s="330">
        <v>4</v>
      </c>
      <c r="V60" s="340">
        <v>46023</v>
      </c>
      <c r="W60" s="340">
        <v>46387</v>
      </c>
      <c r="X60" s="333" t="s">
        <v>56</v>
      </c>
      <c r="Y60" s="333" t="s">
        <v>516</v>
      </c>
      <c r="Z60" s="333">
        <v>1</v>
      </c>
      <c r="AA60" s="333">
        <v>1</v>
      </c>
      <c r="AB60" s="335">
        <v>1</v>
      </c>
      <c r="AC60" s="333" t="s">
        <v>517</v>
      </c>
      <c r="AD60" s="333" t="s">
        <v>518</v>
      </c>
      <c r="AE60" s="333" t="s">
        <v>519</v>
      </c>
      <c r="AF60" s="333">
        <v>1</v>
      </c>
      <c r="AG60" s="232">
        <v>1</v>
      </c>
      <c r="AH60" s="370">
        <v>1</v>
      </c>
      <c r="AI60" s="232" t="s">
        <v>520</v>
      </c>
      <c r="AJ60" s="330" t="s">
        <v>250</v>
      </c>
      <c r="AK60" s="330" t="s">
        <v>519</v>
      </c>
      <c r="AL60" s="330">
        <v>1</v>
      </c>
      <c r="AM60" s="333"/>
      <c r="AN60" s="333"/>
      <c r="AO60" s="333"/>
      <c r="AP60" s="333"/>
      <c r="AQ60" s="333" t="s">
        <v>519</v>
      </c>
      <c r="AR60" s="336">
        <v>1</v>
      </c>
      <c r="AS60" s="332"/>
      <c r="AT60" s="332"/>
      <c r="AU60" s="332"/>
      <c r="AV60" s="332"/>
      <c r="AW60" s="332"/>
      <c r="AX60" s="332"/>
      <c r="AY60" s="363">
        <v>0.5</v>
      </c>
      <c r="AZ60" s="364"/>
      <c r="BA60" s="341"/>
    </row>
    <row r="61" spans="1:54" s="53" customFormat="1" ht="99.75" customHeight="1">
      <c r="B61" s="347" t="s">
        <v>301</v>
      </c>
      <c r="C61" s="333" t="s">
        <v>232</v>
      </c>
      <c r="D61" s="333" t="s">
        <v>232</v>
      </c>
      <c r="E61" s="333" t="s">
        <v>511</v>
      </c>
      <c r="F61" s="333" t="s">
        <v>511</v>
      </c>
      <c r="G61" s="333" t="s">
        <v>314</v>
      </c>
      <c r="H61" s="333" t="s">
        <v>236</v>
      </c>
      <c r="I61" s="333" t="s">
        <v>512</v>
      </c>
      <c r="J61" s="333" t="s">
        <v>513</v>
      </c>
      <c r="K61" s="333" t="s">
        <v>16</v>
      </c>
      <c r="L61" s="333" t="s">
        <v>259</v>
      </c>
      <c r="M61" s="333" t="s">
        <v>241</v>
      </c>
      <c r="N61" s="333" t="s">
        <v>25</v>
      </c>
      <c r="O61" s="333">
        <v>48</v>
      </c>
      <c r="P61" s="333" t="s">
        <v>108</v>
      </c>
      <c r="Q61" s="335">
        <v>1</v>
      </c>
      <c r="R61" s="333" t="s">
        <v>242</v>
      </c>
      <c r="S61" s="330" t="s">
        <v>521</v>
      </c>
      <c r="T61" s="330" t="s">
        <v>522</v>
      </c>
      <c r="U61" s="330">
        <v>4</v>
      </c>
      <c r="V61" s="340">
        <v>46023</v>
      </c>
      <c r="W61" s="340">
        <v>46387</v>
      </c>
      <c r="X61" s="333" t="s">
        <v>56</v>
      </c>
      <c r="Y61" s="333" t="s">
        <v>519</v>
      </c>
      <c r="Z61" s="333">
        <v>1</v>
      </c>
      <c r="AA61" s="333">
        <v>1</v>
      </c>
      <c r="AB61" s="335">
        <v>1</v>
      </c>
      <c r="AC61" s="333" t="s">
        <v>523</v>
      </c>
      <c r="AD61" s="333" t="s">
        <v>524</v>
      </c>
      <c r="AE61" s="333" t="s">
        <v>519</v>
      </c>
      <c r="AF61" s="333">
        <v>1</v>
      </c>
      <c r="AG61" s="232">
        <v>1</v>
      </c>
      <c r="AH61" s="370">
        <v>1</v>
      </c>
      <c r="AI61" s="232" t="s">
        <v>525</v>
      </c>
      <c r="AJ61" s="330" t="s">
        <v>250</v>
      </c>
      <c r="AK61" s="330" t="s">
        <v>519</v>
      </c>
      <c r="AL61" s="330">
        <v>1</v>
      </c>
      <c r="AM61" s="333"/>
      <c r="AN61" s="333"/>
      <c r="AO61" s="333"/>
      <c r="AP61" s="333"/>
      <c r="AQ61" s="333" t="s">
        <v>519</v>
      </c>
      <c r="AR61" s="336">
        <v>1</v>
      </c>
      <c r="AS61" s="332"/>
      <c r="AT61" s="332"/>
      <c r="AU61" s="332"/>
      <c r="AV61" s="332"/>
      <c r="AW61" s="332"/>
      <c r="AX61" s="332"/>
      <c r="AY61" s="363">
        <v>0.5</v>
      </c>
      <c r="AZ61" s="364"/>
      <c r="BA61" s="341"/>
    </row>
    <row r="62" spans="1:54" s="53" customFormat="1" ht="99.75" customHeight="1">
      <c r="B62" s="347" t="s">
        <v>301</v>
      </c>
      <c r="C62" s="333" t="s">
        <v>232</v>
      </c>
      <c r="D62" s="333" t="s">
        <v>232</v>
      </c>
      <c r="E62" s="333" t="s">
        <v>511</v>
      </c>
      <c r="F62" s="333" t="s">
        <v>511</v>
      </c>
      <c r="G62" s="333" t="s">
        <v>235</v>
      </c>
      <c r="H62" s="333" t="s">
        <v>236</v>
      </c>
      <c r="I62" s="333" t="s">
        <v>512</v>
      </c>
      <c r="J62" s="333" t="s">
        <v>315</v>
      </c>
      <c r="K62" s="333" t="s">
        <v>5</v>
      </c>
      <c r="L62" s="333" t="s">
        <v>259</v>
      </c>
      <c r="M62" s="333" t="s">
        <v>241</v>
      </c>
      <c r="N62" s="333" t="s">
        <v>25</v>
      </c>
      <c r="O62" s="348">
        <v>49</v>
      </c>
      <c r="P62" s="333" t="s">
        <v>109</v>
      </c>
      <c r="Q62" s="335">
        <v>1</v>
      </c>
      <c r="R62" s="333" t="s">
        <v>242</v>
      </c>
      <c r="S62" s="330" t="s">
        <v>526</v>
      </c>
      <c r="T62" s="330" t="s">
        <v>527</v>
      </c>
      <c r="U62" s="330">
        <v>4</v>
      </c>
      <c r="V62" s="340">
        <v>46023</v>
      </c>
      <c r="W62" s="340">
        <v>46387</v>
      </c>
      <c r="X62" s="333" t="s">
        <v>56</v>
      </c>
      <c r="Y62" s="333" t="s">
        <v>528</v>
      </c>
      <c r="Z62" s="333">
        <v>1</v>
      </c>
      <c r="AA62" s="333">
        <v>1</v>
      </c>
      <c r="AB62" s="335">
        <v>1</v>
      </c>
      <c r="AC62" s="333" t="s">
        <v>529</v>
      </c>
      <c r="AD62" s="333" t="s">
        <v>530</v>
      </c>
      <c r="AE62" s="333" t="s">
        <v>528</v>
      </c>
      <c r="AF62" s="333">
        <v>1</v>
      </c>
      <c r="AG62" s="232">
        <v>1</v>
      </c>
      <c r="AH62" s="370">
        <v>1</v>
      </c>
      <c r="AI62" s="371" t="s">
        <v>531</v>
      </c>
      <c r="AJ62" s="330" t="s">
        <v>250</v>
      </c>
      <c r="AK62" s="330" t="s">
        <v>528</v>
      </c>
      <c r="AL62" s="330">
        <v>1</v>
      </c>
      <c r="AM62" s="333"/>
      <c r="AN62" s="333"/>
      <c r="AO62" s="333"/>
      <c r="AP62" s="333"/>
      <c r="AQ62" s="333" t="s">
        <v>528</v>
      </c>
      <c r="AR62" s="336">
        <v>1</v>
      </c>
      <c r="AS62" s="332"/>
      <c r="AT62" s="332"/>
      <c r="AU62" s="332"/>
      <c r="AV62" s="332"/>
      <c r="AW62" s="332"/>
      <c r="AX62" s="332"/>
      <c r="AY62" s="363">
        <v>0.5</v>
      </c>
      <c r="AZ62" s="364"/>
      <c r="BA62" s="341"/>
    </row>
    <row r="63" spans="1:54" s="53" customFormat="1" ht="131.25" customHeight="1">
      <c r="B63" s="347" t="s">
        <v>324</v>
      </c>
      <c r="C63" s="333" t="s">
        <v>325</v>
      </c>
      <c r="D63" s="333" t="s">
        <v>326</v>
      </c>
      <c r="E63" s="333" t="s">
        <v>327</v>
      </c>
      <c r="F63" s="333" t="s">
        <v>328</v>
      </c>
      <c r="G63" s="333" t="s">
        <v>235</v>
      </c>
      <c r="H63" s="333" t="s">
        <v>329</v>
      </c>
      <c r="I63" s="333" t="s">
        <v>532</v>
      </c>
      <c r="J63" s="333" t="s">
        <v>533</v>
      </c>
      <c r="K63" s="333" t="s">
        <v>239</v>
      </c>
      <c r="L63" s="333" t="s">
        <v>240</v>
      </c>
      <c r="M63" s="333" t="s">
        <v>241</v>
      </c>
      <c r="N63" s="333" t="s">
        <v>24</v>
      </c>
      <c r="O63" s="333">
        <v>50</v>
      </c>
      <c r="P63" s="333" t="s">
        <v>110</v>
      </c>
      <c r="Q63" s="329">
        <v>1</v>
      </c>
      <c r="R63" s="333" t="s">
        <v>277</v>
      </c>
      <c r="S63" s="333" t="s">
        <v>534</v>
      </c>
      <c r="T63" s="333" t="s">
        <v>535</v>
      </c>
      <c r="U63" s="333">
        <v>4</v>
      </c>
      <c r="V63" s="340">
        <v>46023</v>
      </c>
      <c r="W63" s="340">
        <v>46387</v>
      </c>
      <c r="X63" s="333" t="s">
        <v>57</v>
      </c>
      <c r="Y63" s="333" t="s">
        <v>536</v>
      </c>
      <c r="Z63" s="333">
        <v>1</v>
      </c>
      <c r="AA63" s="333">
        <v>1</v>
      </c>
      <c r="AB63" s="335">
        <v>1</v>
      </c>
      <c r="AC63" s="333" t="s">
        <v>537</v>
      </c>
      <c r="AD63" s="333" t="s">
        <v>538</v>
      </c>
      <c r="AE63" s="333" t="s">
        <v>539</v>
      </c>
      <c r="AF63" s="333">
        <v>1</v>
      </c>
      <c r="AG63" s="232">
        <v>1</v>
      </c>
      <c r="AH63" s="370">
        <v>1</v>
      </c>
      <c r="AI63" s="232" t="s">
        <v>540</v>
      </c>
      <c r="AJ63" s="330" t="s">
        <v>250</v>
      </c>
      <c r="AK63" s="333" t="s">
        <v>541</v>
      </c>
      <c r="AL63" s="333">
        <v>1</v>
      </c>
      <c r="AM63" s="333"/>
      <c r="AN63" s="333"/>
      <c r="AO63" s="333"/>
      <c r="AP63" s="333"/>
      <c r="AQ63" s="333" t="s">
        <v>542</v>
      </c>
      <c r="AR63" s="336">
        <v>1</v>
      </c>
      <c r="AS63" s="332"/>
      <c r="AT63" s="332"/>
      <c r="AU63" s="332"/>
      <c r="AV63" s="332"/>
      <c r="AW63" s="332"/>
      <c r="AX63" s="332"/>
      <c r="AY63" s="363">
        <v>0.5</v>
      </c>
      <c r="AZ63" s="364"/>
      <c r="BA63" s="341"/>
    </row>
    <row r="64" spans="1:54" s="53" customFormat="1" ht="144" customHeight="1">
      <c r="B64" s="347" t="s">
        <v>338</v>
      </c>
      <c r="C64" s="333" t="s">
        <v>325</v>
      </c>
      <c r="D64" s="333" t="s">
        <v>326</v>
      </c>
      <c r="E64" s="333" t="s">
        <v>543</v>
      </c>
      <c r="F64" s="333" t="s">
        <v>339</v>
      </c>
      <c r="G64" s="333" t="s">
        <v>340</v>
      </c>
      <c r="H64" s="333" t="s">
        <v>341</v>
      </c>
      <c r="I64" s="333" t="s">
        <v>544</v>
      </c>
      <c r="J64" s="330" t="s">
        <v>545</v>
      </c>
      <c r="K64" s="333" t="s">
        <v>239</v>
      </c>
      <c r="L64" s="333" t="s">
        <v>240</v>
      </c>
      <c r="M64" s="333" t="s">
        <v>241</v>
      </c>
      <c r="N64" s="333" t="s">
        <v>24</v>
      </c>
      <c r="O64" s="348">
        <v>51</v>
      </c>
      <c r="P64" s="333" t="s">
        <v>111</v>
      </c>
      <c r="Q64" s="335">
        <v>1</v>
      </c>
      <c r="R64" s="333" t="s">
        <v>277</v>
      </c>
      <c r="S64" s="333" t="s">
        <v>546</v>
      </c>
      <c r="T64" s="333" t="s">
        <v>547</v>
      </c>
      <c r="U64" s="330">
        <v>2</v>
      </c>
      <c r="V64" s="340">
        <v>46023</v>
      </c>
      <c r="W64" s="340">
        <v>46387</v>
      </c>
      <c r="X64" s="333" t="s">
        <v>58</v>
      </c>
      <c r="Y64" s="333" t="s">
        <v>290</v>
      </c>
      <c r="Z64" s="333">
        <v>0</v>
      </c>
      <c r="AA64" s="332"/>
      <c r="AB64" s="332"/>
      <c r="AC64" s="332"/>
      <c r="AD64" s="332"/>
      <c r="AE64" s="333" t="s">
        <v>548</v>
      </c>
      <c r="AF64" s="333">
        <v>1</v>
      </c>
      <c r="AG64" s="243">
        <v>1</v>
      </c>
      <c r="AH64" s="244">
        <v>1</v>
      </c>
      <c r="AI64" s="232" t="s">
        <v>549</v>
      </c>
      <c r="AJ64" s="526" t="s">
        <v>550</v>
      </c>
      <c r="AK64" s="333" t="s">
        <v>290</v>
      </c>
      <c r="AL64" s="333">
        <v>0</v>
      </c>
      <c r="AM64" s="332"/>
      <c r="AN64" s="332"/>
      <c r="AO64" s="332"/>
      <c r="AP64" s="332"/>
      <c r="AQ64" s="333" t="s">
        <v>551</v>
      </c>
      <c r="AR64" s="336">
        <v>1</v>
      </c>
      <c r="AS64" s="332"/>
      <c r="AT64" s="332"/>
      <c r="AU64" s="332"/>
      <c r="AV64" s="332"/>
      <c r="AW64" s="332"/>
      <c r="AX64" s="332"/>
      <c r="AY64" s="338">
        <v>0.5</v>
      </c>
      <c r="AZ64" s="364"/>
      <c r="BA64" s="341"/>
    </row>
    <row r="65" spans="2:53" s="53" customFormat="1" ht="144" customHeight="1">
      <c r="B65" s="347" t="s">
        <v>301</v>
      </c>
      <c r="C65" s="333" t="s">
        <v>232</v>
      </c>
      <c r="D65" s="333" t="s">
        <v>232</v>
      </c>
      <c r="E65" s="333" t="s">
        <v>552</v>
      </c>
      <c r="F65" s="333" t="s">
        <v>553</v>
      </c>
      <c r="G65" s="333" t="s">
        <v>235</v>
      </c>
      <c r="H65" s="333" t="s">
        <v>236</v>
      </c>
      <c r="I65" s="333" t="s">
        <v>512</v>
      </c>
      <c r="J65" s="333" t="s">
        <v>460</v>
      </c>
      <c r="K65" s="333" t="s">
        <v>2</v>
      </c>
      <c r="L65" s="333" t="s">
        <v>259</v>
      </c>
      <c r="M65" s="333" t="s">
        <v>241</v>
      </c>
      <c r="N65" s="333" t="s">
        <v>25</v>
      </c>
      <c r="O65" s="333">
        <v>52</v>
      </c>
      <c r="P65" s="333" t="s">
        <v>112</v>
      </c>
      <c r="Q65" s="335">
        <v>1</v>
      </c>
      <c r="R65" s="333" t="s">
        <v>242</v>
      </c>
      <c r="S65" s="333" t="s">
        <v>554</v>
      </c>
      <c r="T65" s="333" t="s">
        <v>555</v>
      </c>
      <c r="U65" s="333">
        <v>4</v>
      </c>
      <c r="V65" s="340">
        <v>46023</v>
      </c>
      <c r="W65" s="340">
        <v>46387</v>
      </c>
      <c r="X65" s="333" t="s">
        <v>59</v>
      </c>
      <c r="Y65" s="333" t="s">
        <v>556</v>
      </c>
      <c r="Z65" s="333">
        <v>1</v>
      </c>
      <c r="AA65" s="332">
        <v>1</v>
      </c>
      <c r="AB65" s="331">
        <v>1</v>
      </c>
      <c r="AC65" s="332" t="s">
        <v>557</v>
      </c>
      <c r="AD65" s="332" t="s">
        <v>538</v>
      </c>
      <c r="AE65" s="333" t="s">
        <v>556</v>
      </c>
      <c r="AF65" s="333">
        <v>1</v>
      </c>
      <c r="AG65" s="243">
        <v>1</v>
      </c>
      <c r="AH65" s="244">
        <v>1</v>
      </c>
      <c r="AI65" s="232" t="s">
        <v>557</v>
      </c>
      <c r="AJ65" s="330" t="s">
        <v>266</v>
      </c>
      <c r="AK65" s="333" t="s">
        <v>556</v>
      </c>
      <c r="AL65" s="333">
        <v>1</v>
      </c>
      <c r="AM65" s="332"/>
      <c r="AN65" s="332"/>
      <c r="AO65" s="332"/>
      <c r="AP65" s="332"/>
      <c r="AQ65" s="333" t="s">
        <v>556</v>
      </c>
      <c r="AR65" s="336">
        <v>1</v>
      </c>
      <c r="AS65" s="332"/>
      <c r="AT65" s="332"/>
      <c r="AU65" s="332"/>
      <c r="AV65" s="332"/>
      <c r="AW65" s="332"/>
      <c r="AX65" s="332"/>
      <c r="AY65" s="363">
        <v>0.5</v>
      </c>
      <c r="AZ65" s="364"/>
      <c r="BA65" s="341"/>
    </row>
    <row r="66" spans="2:53" s="53" customFormat="1" ht="99.75" customHeight="1">
      <c r="B66" s="347" t="s">
        <v>253</v>
      </c>
      <c r="C66" s="333" t="s">
        <v>232</v>
      </c>
      <c r="D66" s="333" t="s">
        <v>232</v>
      </c>
      <c r="E66" s="333" t="s">
        <v>558</v>
      </c>
      <c r="F66" s="333" t="s">
        <v>559</v>
      </c>
      <c r="G66" s="333" t="s">
        <v>340</v>
      </c>
      <c r="H66" s="333" t="s">
        <v>256</v>
      </c>
      <c r="I66" s="333" t="s">
        <v>269</v>
      </c>
      <c r="J66" s="333" t="s">
        <v>270</v>
      </c>
      <c r="K66" s="333" t="s">
        <v>239</v>
      </c>
      <c r="L66" s="333" t="s">
        <v>240</v>
      </c>
      <c r="M66" s="333" t="s">
        <v>241</v>
      </c>
      <c r="N66" s="333" t="s">
        <v>24</v>
      </c>
      <c r="O66" s="348">
        <v>53</v>
      </c>
      <c r="P66" s="330" t="s">
        <v>113</v>
      </c>
      <c r="Q66" s="329">
        <v>1</v>
      </c>
      <c r="R66" s="330" t="s">
        <v>242</v>
      </c>
      <c r="S66" s="330" t="s">
        <v>560</v>
      </c>
      <c r="T66" s="330" t="s">
        <v>561</v>
      </c>
      <c r="U66" s="329">
        <v>1</v>
      </c>
      <c r="V66" s="340">
        <v>46023</v>
      </c>
      <c r="W66" s="340">
        <v>46387</v>
      </c>
      <c r="X66" s="333" t="s">
        <v>60</v>
      </c>
      <c r="Y66" s="330" t="s">
        <v>562</v>
      </c>
      <c r="Z66" s="329">
        <v>1</v>
      </c>
      <c r="AA66" s="335">
        <v>1</v>
      </c>
      <c r="AB66" s="335">
        <f>AA66/Z66</f>
        <v>1</v>
      </c>
      <c r="AC66" s="333" t="s">
        <v>563</v>
      </c>
      <c r="AD66" s="333" t="s">
        <v>538</v>
      </c>
      <c r="AE66" s="330" t="s">
        <v>564</v>
      </c>
      <c r="AF66" s="335">
        <v>1</v>
      </c>
      <c r="AG66" s="370">
        <v>1</v>
      </c>
      <c r="AH66" s="370">
        <v>1</v>
      </c>
      <c r="AI66" s="232" t="s">
        <v>565</v>
      </c>
      <c r="AJ66" s="330" t="s">
        <v>266</v>
      </c>
      <c r="AK66" s="330" t="s">
        <v>566</v>
      </c>
      <c r="AL66" s="335">
        <v>1</v>
      </c>
      <c r="AM66" s="333"/>
      <c r="AN66" s="333"/>
      <c r="AO66" s="333"/>
      <c r="AP66" s="333"/>
      <c r="AQ66" s="330" t="s">
        <v>567</v>
      </c>
      <c r="AR66" s="337">
        <v>1</v>
      </c>
      <c r="AS66" s="332"/>
      <c r="AT66" s="332"/>
      <c r="AU66" s="332"/>
      <c r="AV66" s="332"/>
      <c r="AW66" s="332"/>
      <c r="AX66" s="332"/>
      <c r="AY66" s="363">
        <v>0.5</v>
      </c>
      <c r="AZ66" s="364"/>
      <c r="BA66" s="341"/>
    </row>
    <row r="67" spans="2:53" s="53" customFormat="1" ht="99.75" customHeight="1">
      <c r="B67" s="347" t="s">
        <v>253</v>
      </c>
      <c r="C67" s="333" t="s">
        <v>232</v>
      </c>
      <c r="D67" s="333" t="s">
        <v>232</v>
      </c>
      <c r="E67" s="333" t="s">
        <v>568</v>
      </c>
      <c r="F67" s="333" t="s">
        <v>234</v>
      </c>
      <c r="G67" s="333" t="s">
        <v>235</v>
      </c>
      <c r="H67" s="333" t="s">
        <v>256</v>
      </c>
      <c r="I67" s="333" t="s">
        <v>269</v>
      </c>
      <c r="J67" s="333" t="s">
        <v>270</v>
      </c>
      <c r="K67" s="333" t="s">
        <v>2</v>
      </c>
      <c r="L67" s="333" t="s">
        <v>259</v>
      </c>
      <c r="M67" s="333" t="s">
        <v>241</v>
      </c>
      <c r="N67" s="333" t="s">
        <v>25</v>
      </c>
      <c r="O67" s="333">
        <v>54</v>
      </c>
      <c r="P67" s="333" t="s">
        <v>114</v>
      </c>
      <c r="Q67" s="335">
        <v>1</v>
      </c>
      <c r="R67" s="333" t="s">
        <v>242</v>
      </c>
      <c r="S67" s="333" t="s">
        <v>569</v>
      </c>
      <c r="T67" s="330" t="s">
        <v>570</v>
      </c>
      <c r="U67" s="333">
        <v>12</v>
      </c>
      <c r="V67" s="340">
        <v>46023</v>
      </c>
      <c r="W67" s="340">
        <v>46387</v>
      </c>
      <c r="X67" s="333" t="s">
        <v>60</v>
      </c>
      <c r="Y67" s="333" t="s">
        <v>571</v>
      </c>
      <c r="Z67" s="333">
        <v>3</v>
      </c>
      <c r="AA67" s="333">
        <v>3</v>
      </c>
      <c r="AB67" s="335">
        <v>1</v>
      </c>
      <c r="AC67" s="333" t="s">
        <v>572</v>
      </c>
      <c r="AD67" s="333" t="s">
        <v>538</v>
      </c>
      <c r="AE67" s="333" t="s">
        <v>573</v>
      </c>
      <c r="AF67" s="333">
        <v>3</v>
      </c>
      <c r="AG67" s="232">
        <v>3</v>
      </c>
      <c r="AH67" s="370">
        <v>1</v>
      </c>
      <c r="AI67" s="232" t="s">
        <v>574</v>
      </c>
      <c r="AJ67" s="330" t="s">
        <v>266</v>
      </c>
      <c r="AK67" s="333" t="s">
        <v>575</v>
      </c>
      <c r="AL67" s="333">
        <v>3</v>
      </c>
      <c r="AM67" s="333"/>
      <c r="AN67" s="333"/>
      <c r="AO67" s="333"/>
      <c r="AP67" s="333"/>
      <c r="AQ67" s="333" t="s">
        <v>576</v>
      </c>
      <c r="AR67" s="336">
        <v>3</v>
      </c>
      <c r="AS67" s="332"/>
      <c r="AT67" s="332"/>
      <c r="AU67" s="332"/>
      <c r="AV67" s="332"/>
      <c r="AW67" s="332"/>
      <c r="AX67" s="332"/>
      <c r="AY67" s="363">
        <v>0.5</v>
      </c>
      <c r="AZ67" s="364"/>
      <c r="BA67" s="341"/>
    </row>
    <row r="68" spans="2:53" s="53" customFormat="1" ht="99.75" customHeight="1">
      <c r="B68" s="347" t="s">
        <v>253</v>
      </c>
      <c r="C68" s="333" t="s">
        <v>232</v>
      </c>
      <c r="D68" s="333" t="s">
        <v>232</v>
      </c>
      <c r="E68" s="333" t="s">
        <v>233</v>
      </c>
      <c r="F68" s="333" t="s">
        <v>234</v>
      </c>
      <c r="G68" s="333" t="s">
        <v>235</v>
      </c>
      <c r="H68" s="333" t="s">
        <v>256</v>
      </c>
      <c r="I68" s="333" t="s">
        <v>269</v>
      </c>
      <c r="J68" s="333" t="s">
        <v>270</v>
      </c>
      <c r="K68" s="333" t="s">
        <v>259</v>
      </c>
      <c r="L68" s="333" t="s">
        <v>259</v>
      </c>
      <c r="M68" s="333" t="s">
        <v>241</v>
      </c>
      <c r="N68" s="333" t="s">
        <v>25</v>
      </c>
      <c r="O68" s="348">
        <v>55</v>
      </c>
      <c r="P68" s="330" t="s">
        <v>116</v>
      </c>
      <c r="Q68" s="329">
        <v>1</v>
      </c>
      <c r="R68" s="330" t="s">
        <v>242</v>
      </c>
      <c r="S68" s="330" t="s">
        <v>577</v>
      </c>
      <c r="T68" s="330" t="s">
        <v>578</v>
      </c>
      <c r="U68" s="330">
        <v>10</v>
      </c>
      <c r="V68" s="340">
        <v>46023</v>
      </c>
      <c r="W68" s="340">
        <v>46387</v>
      </c>
      <c r="X68" s="333" t="s">
        <v>60</v>
      </c>
      <c r="Y68" s="330" t="s">
        <v>579</v>
      </c>
      <c r="Z68" s="330">
        <v>1</v>
      </c>
      <c r="AA68" s="333">
        <v>1</v>
      </c>
      <c r="AB68" s="335">
        <v>1</v>
      </c>
      <c r="AC68" s="333" t="s">
        <v>580</v>
      </c>
      <c r="AD68" s="333" t="s">
        <v>581</v>
      </c>
      <c r="AE68" s="330" t="s">
        <v>582</v>
      </c>
      <c r="AF68" s="330">
        <v>3</v>
      </c>
      <c r="AG68" s="232">
        <v>3</v>
      </c>
      <c r="AH68" s="370">
        <v>1</v>
      </c>
      <c r="AI68" s="232" t="s">
        <v>583</v>
      </c>
      <c r="AJ68" s="330" t="s">
        <v>266</v>
      </c>
      <c r="AK68" s="330" t="s">
        <v>584</v>
      </c>
      <c r="AL68" s="330">
        <v>3</v>
      </c>
      <c r="AM68" s="333"/>
      <c r="AN68" s="333"/>
      <c r="AO68" s="333"/>
      <c r="AP68" s="333"/>
      <c r="AQ68" s="330" t="s">
        <v>585</v>
      </c>
      <c r="AR68" s="339">
        <v>3</v>
      </c>
      <c r="AS68" s="332"/>
      <c r="AT68" s="332"/>
      <c r="AU68" s="332"/>
      <c r="AV68" s="332"/>
      <c r="AW68" s="332"/>
      <c r="AX68" s="332"/>
      <c r="AY68" s="363">
        <v>0.5</v>
      </c>
      <c r="AZ68" s="364"/>
      <c r="BA68" s="341"/>
    </row>
    <row r="69" spans="2:53" s="53" customFormat="1" ht="99.75" customHeight="1">
      <c r="B69" s="347" t="s">
        <v>253</v>
      </c>
      <c r="C69" s="333" t="s">
        <v>232</v>
      </c>
      <c r="D69" s="333" t="s">
        <v>232</v>
      </c>
      <c r="E69" s="333" t="s">
        <v>558</v>
      </c>
      <c r="F69" s="333" t="s">
        <v>234</v>
      </c>
      <c r="G69" s="333" t="s">
        <v>235</v>
      </c>
      <c r="H69" s="333" t="s">
        <v>256</v>
      </c>
      <c r="I69" s="333" t="s">
        <v>269</v>
      </c>
      <c r="J69" s="333" t="s">
        <v>270</v>
      </c>
      <c r="K69" s="333" t="s">
        <v>259</v>
      </c>
      <c r="L69" s="333" t="s">
        <v>259</v>
      </c>
      <c r="M69" s="333" t="s">
        <v>241</v>
      </c>
      <c r="N69" s="333" t="s">
        <v>25</v>
      </c>
      <c r="O69" s="333">
        <v>56</v>
      </c>
      <c r="P69" s="330" t="s">
        <v>115</v>
      </c>
      <c r="Q69" s="329">
        <v>1</v>
      </c>
      <c r="R69" s="330" t="s">
        <v>277</v>
      </c>
      <c r="S69" s="330" t="s">
        <v>586</v>
      </c>
      <c r="T69" s="330" t="s">
        <v>587</v>
      </c>
      <c r="U69" s="335">
        <v>1</v>
      </c>
      <c r="V69" s="340">
        <v>46266</v>
      </c>
      <c r="W69" s="340">
        <v>46387</v>
      </c>
      <c r="X69" s="333" t="s">
        <v>60</v>
      </c>
      <c r="Y69" s="330" t="s">
        <v>290</v>
      </c>
      <c r="Z69" s="330">
        <v>0</v>
      </c>
      <c r="AA69" s="333"/>
      <c r="AB69" s="333"/>
      <c r="AC69" s="333"/>
      <c r="AD69" s="333"/>
      <c r="AE69" s="330" t="s">
        <v>290</v>
      </c>
      <c r="AF69" s="330">
        <v>0</v>
      </c>
      <c r="AG69" s="232"/>
      <c r="AH69" s="370"/>
      <c r="AI69" s="232"/>
      <c r="AJ69" s="243" t="s">
        <v>290</v>
      </c>
      <c r="AK69" s="330" t="s">
        <v>588</v>
      </c>
      <c r="AL69" s="329">
        <v>0.5</v>
      </c>
      <c r="AM69" s="333"/>
      <c r="AN69" s="333"/>
      <c r="AO69" s="333"/>
      <c r="AP69" s="333"/>
      <c r="AQ69" s="330" t="s">
        <v>589</v>
      </c>
      <c r="AR69" s="334">
        <v>1</v>
      </c>
      <c r="AS69" s="332"/>
      <c r="AT69" s="332"/>
      <c r="AU69" s="332"/>
      <c r="AV69" s="332"/>
      <c r="AW69" s="332"/>
      <c r="AX69" s="332"/>
      <c r="AY69" s="338">
        <v>0</v>
      </c>
      <c r="AZ69" s="364"/>
      <c r="BA69" s="341"/>
    </row>
    <row r="70" spans="2:53" s="53" customFormat="1" ht="99.75" customHeight="1">
      <c r="B70" s="347" t="s">
        <v>301</v>
      </c>
      <c r="C70" s="333" t="s">
        <v>232</v>
      </c>
      <c r="D70" s="333" t="s">
        <v>232</v>
      </c>
      <c r="E70" s="333" t="s">
        <v>444</v>
      </c>
      <c r="F70" s="333" t="s">
        <v>590</v>
      </c>
      <c r="G70" s="333" t="s">
        <v>235</v>
      </c>
      <c r="H70" s="333" t="s">
        <v>236</v>
      </c>
      <c r="I70" s="333" t="s">
        <v>459</v>
      </c>
      <c r="J70" s="333" t="s">
        <v>460</v>
      </c>
      <c r="K70" s="333" t="s">
        <v>13</v>
      </c>
      <c r="L70" s="333" t="s">
        <v>259</v>
      </c>
      <c r="M70" s="333" t="s">
        <v>241</v>
      </c>
      <c r="N70" s="333" t="s">
        <v>25</v>
      </c>
      <c r="O70" s="348">
        <v>57</v>
      </c>
      <c r="P70" s="333" t="s">
        <v>123</v>
      </c>
      <c r="Q70" s="335">
        <v>1</v>
      </c>
      <c r="R70" s="333" t="s">
        <v>277</v>
      </c>
      <c r="S70" s="333" t="s">
        <v>591</v>
      </c>
      <c r="T70" s="333" t="s">
        <v>592</v>
      </c>
      <c r="U70" s="333">
        <v>1</v>
      </c>
      <c r="V70" s="340">
        <v>46023</v>
      </c>
      <c r="W70" s="340">
        <v>46112</v>
      </c>
      <c r="X70" s="333" t="s">
        <v>61</v>
      </c>
      <c r="Y70" s="333" t="s">
        <v>593</v>
      </c>
      <c r="Z70" s="333">
        <v>1</v>
      </c>
      <c r="AA70" s="332">
        <v>100</v>
      </c>
      <c r="AB70" s="331">
        <v>1</v>
      </c>
      <c r="AC70" s="332" t="s">
        <v>594</v>
      </c>
      <c r="AD70" s="332" t="s">
        <v>581</v>
      </c>
      <c r="AE70" s="333" t="s">
        <v>290</v>
      </c>
      <c r="AF70" s="333">
        <v>0</v>
      </c>
      <c r="AG70" s="243"/>
      <c r="AH70" s="244"/>
      <c r="AI70" s="232"/>
      <c r="AJ70" s="243" t="s">
        <v>290</v>
      </c>
      <c r="AK70" s="333" t="s">
        <v>290</v>
      </c>
      <c r="AL70" s="333">
        <v>0</v>
      </c>
      <c r="AM70" s="332"/>
      <c r="AN70" s="332"/>
      <c r="AO70" s="332"/>
      <c r="AP70" s="332"/>
      <c r="AQ70" s="333" t="s">
        <v>290</v>
      </c>
      <c r="AR70" s="336">
        <v>0</v>
      </c>
      <c r="AS70" s="332"/>
      <c r="AT70" s="332"/>
      <c r="AU70" s="332"/>
      <c r="AV70" s="332"/>
      <c r="AW70" s="332"/>
      <c r="AX70" s="332"/>
      <c r="AY70" s="363">
        <v>1</v>
      </c>
      <c r="AZ70" s="364"/>
      <c r="BA70" s="341"/>
    </row>
    <row r="71" spans="2:53" s="53" customFormat="1" ht="99.75" customHeight="1">
      <c r="B71" s="347" t="s">
        <v>301</v>
      </c>
      <c r="C71" s="333" t="s">
        <v>232</v>
      </c>
      <c r="D71" s="333" t="s">
        <v>232</v>
      </c>
      <c r="E71" s="333" t="s">
        <v>444</v>
      </c>
      <c r="F71" s="333" t="s">
        <v>590</v>
      </c>
      <c r="G71" s="333" t="s">
        <v>235</v>
      </c>
      <c r="H71" s="333" t="s">
        <v>236</v>
      </c>
      <c r="I71" s="333" t="s">
        <v>459</v>
      </c>
      <c r="J71" s="333" t="s">
        <v>595</v>
      </c>
      <c r="K71" s="333" t="s">
        <v>4</v>
      </c>
      <c r="L71" s="333" t="s">
        <v>259</v>
      </c>
      <c r="M71" s="333" t="s">
        <v>241</v>
      </c>
      <c r="N71" s="333" t="s">
        <v>25</v>
      </c>
      <c r="O71" s="333">
        <v>58</v>
      </c>
      <c r="P71" s="333" t="s">
        <v>122</v>
      </c>
      <c r="Q71" s="335">
        <v>1</v>
      </c>
      <c r="R71" s="333" t="s">
        <v>242</v>
      </c>
      <c r="S71" s="333" t="s">
        <v>596</v>
      </c>
      <c r="T71" s="333" t="s">
        <v>597</v>
      </c>
      <c r="U71" s="335">
        <v>1</v>
      </c>
      <c r="V71" s="340">
        <v>46023</v>
      </c>
      <c r="W71" s="340">
        <v>46387</v>
      </c>
      <c r="X71" s="333" t="s">
        <v>61</v>
      </c>
      <c r="Y71" s="333" t="s">
        <v>598</v>
      </c>
      <c r="Z71" s="335">
        <v>1</v>
      </c>
      <c r="AA71" s="332">
        <v>100</v>
      </c>
      <c r="AB71" s="331">
        <v>1</v>
      </c>
      <c r="AC71" s="332" t="s">
        <v>599</v>
      </c>
      <c r="AD71" s="332" t="s">
        <v>581</v>
      </c>
      <c r="AE71" s="333" t="s">
        <v>600</v>
      </c>
      <c r="AF71" s="335">
        <v>1</v>
      </c>
      <c r="AG71" s="244">
        <v>1</v>
      </c>
      <c r="AH71" s="244">
        <v>1</v>
      </c>
      <c r="AI71" s="232" t="s">
        <v>601</v>
      </c>
      <c r="AJ71" s="526" t="s">
        <v>602</v>
      </c>
      <c r="AK71" s="333" t="s">
        <v>600</v>
      </c>
      <c r="AL71" s="335">
        <v>1</v>
      </c>
      <c r="AM71" s="332"/>
      <c r="AN71" s="332"/>
      <c r="AO71" s="332"/>
      <c r="AP71" s="332"/>
      <c r="AQ71" s="333" t="s">
        <v>600</v>
      </c>
      <c r="AR71" s="337">
        <v>1</v>
      </c>
      <c r="AS71" s="332"/>
      <c r="AT71" s="332"/>
      <c r="AU71" s="332"/>
      <c r="AV71" s="332"/>
      <c r="AW71" s="332"/>
      <c r="AX71" s="332"/>
      <c r="AY71" s="363">
        <v>0.5</v>
      </c>
      <c r="AZ71" s="364"/>
      <c r="BA71" s="341"/>
    </row>
    <row r="72" spans="2:53" s="53" customFormat="1" ht="124.5" customHeight="1">
      <c r="B72" s="347" t="s">
        <v>301</v>
      </c>
      <c r="C72" s="333" t="s">
        <v>232</v>
      </c>
      <c r="D72" s="333" t="s">
        <v>232</v>
      </c>
      <c r="E72" s="333" t="s">
        <v>444</v>
      </c>
      <c r="F72" s="333" t="s">
        <v>590</v>
      </c>
      <c r="G72" s="333" t="s">
        <v>235</v>
      </c>
      <c r="H72" s="333" t="s">
        <v>236</v>
      </c>
      <c r="I72" s="333" t="s">
        <v>459</v>
      </c>
      <c r="J72" s="333" t="s">
        <v>595</v>
      </c>
      <c r="K72" s="333" t="s">
        <v>9</v>
      </c>
      <c r="L72" s="333" t="s">
        <v>259</v>
      </c>
      <c r="M72" s="333" t="s">
        <v>241</v>
      </c>
      <c r="N72" s="333" t="s">
        <v>25</v>
      </c>
      <c r="O72" s="348">
        <v>59</v>
      </c>
      <c r="P72" s="333" t="s">
        <v>121</v>
      </c>
      <c r="Q72" s="335">
        <v>1</v>
      </c>
      <c r="R72" s="333" t="s">
        <v>242</v>
      </c>
      <c r="S72" s="333" t="s">
        <v>603</v>
      </c>
      <c r="T72" s="333" t="s">
        <v>604</v>
      </c>
      <c r="U72" s="335">
        <v>1</v>
      </c>
      <c r="V72" s="340">
        <v>46023</v>
      </c>
      <c r="W72" s="340">
        <v>46387</v>
      </c>
      <c r="X72" s="333" t="s">
        <v>61</v>
      </c>
      <c r="Y72" s="333" t="s">
        <v>598</v>
      </c>
      <c r="Z72" s="335">
        <v>1</v>
      </c>
      <c r="AA72" s="332">
        <v>100</v>
      </c>
      <c r="AB72" s="331">
        <v>1</v>
      </c>
      <c r="AC72" s="332" t="s">
        <v>605</v>
      </c>
      <c r="AD72" s="332" t="s">
        <v>581</v>
      </c>
      <c r="AE72" s="333" t="s">
        <v>600</v>
      </c>
      <c r="AF72" s="335">
        <v>1</v>
      </c>
      <c r="AG72" s="244">
        <v>1</v>
      </c>
      <c r="AH72" s="244">
        <v>1</v>
      </c>
      <c r="AI72" s="232" t="s">
        <v>606</v>
      </c>
      <c r="AJ72" s="526" t="s">
        <v>607</v>
      </c>
      <c r="AK72" s="333" t="s">
        <v>600</v>
      </c>
      <c r="AL72" s="335">
        <v>1</v>
      </c>
      <c r="AM72" s="332"/>
      <c r="AN72" s="332"/>
      <c r="AO72" s="332"/>
      <c r="AP72" s="332"/>
      <c r="AQ72" s="333" t="s">
        <v>600</v>
      </c>
      <c r="AR72" s="337">
        <v>1</v>
      </c>
      <c r="AS72" s="332"/>
      <c r="AT72" s="332"/>
      <c r="AU72" s="332"/>
      <c r="AV72" s="332"/>
      <c r="AW72" s="332"/>
      <c r="AX72" s="332"/>
      <c r="AY72" s="363">
        <v>0.5</v>
      </c>
      <c r="AZ72" s="364"/>
      <c r="BA72" s="341"/>
    </row>
    <row r="73" spans="2:53" s="53" customFormat="1" ht="99.75" customHeight="1">
      <c r="B73" s="347" t="s">
        <v>301</v>
      </c>
      <c r="C73" s="333" t="s">
        <v>232</v>
      </c>
      <c r="D73" s="333" t="s">
        <v>232</v>
      </c>
      <c r="E73" s="333" t="s">
        <v>444</v>
      </c>
      <c r="F73" s="333" t="s">
        <v>590</v>
      </c>
      <c r="G73" s="333" t="s">
        <v>235</v>
      </c>
      <c r="H73" s="333" t="s">
        <v>236</v>
      </c>
      <c r="I73" s="333" t="s">
        <v>459</v>
      </c>
      <c r="J73" s="333" t="s">
        <v>460</v>
      </c>
      <c r="K73" s="333" t="s">
        <v>11</v>
      </c>
      <c r="L73" s="333" t="s">
        <v>259</v>
      </c>
      <c r="M73" s="333" t="s">
        <v>241</v>
      </c>
      <c r="N73" s="333" t="s">
        <v>25</v>
      </c>
      <c r="O73" s="333">
        <v>60</v>
      </c>
      <c r="P73" s="333" t="s">
        <v>118</v>
      </c>
      <c r="Q73" s="335">
        <v>1</v>
      </c>
      <c r="R73" s="333" t="s">
        <v>242</v>
      </c>
      <c r="S73" s="333" t="s">
        <v>608</v>
      </c>
      <c r="T73" s="333" t="s">
        <v>604</v>
      </c>
      <c r="U73" s="335">
        <v>1</v>
      </c>
      <c r="V73" s="340">
        <v>46023</v>
      </c>
      <c r="W73" s="340">
        <v>46387</v>
      </c>
      <c r="X73" s="333" t="s">
        <v>61</v>
      </c>
      <c r="Y73" s="333" t="s">
        <v>598</v>
      </c>
      <c r="Z73" s="335">
        <v>1</v>
      </c>
      <c r="AA73" s="332">
        <v>100</v>
      </c>
      <c r="AB73" s="331">
        <v>1</v>
      </c>
      <c r="AC73" s="333" t="s">
        <v>609</v>
      </c>
      <c r="AD73" s="332" t="s">
        <v>581</v>
      </c>
      <c r="AE73" s="333" t="s">
        <v>600</v>
      </c>
      <c r="AF73" s="335">
        <v>1</v>
      </c>
      <c r="AG73" s="244">
        <v>1</v>
      </c>
      <c r="AH73" s="244">
        <v>1</v>
      </c>
      <c r="AI73" s="522" t="s">
        <v>610</v>
      </c>
      <c r="AJ73" s="526" t="s">
        <v>607</v>
      </c>
      <c r="AK73" s="333" t="s">
        <v>600</v>
      </c>
      <c r="AL73" s="335">
        <v>1</v>
      </c>
      <c r="AM73" s="332"/>
      <c r="AN73" s="332"/>
      <c r="AO73" s="332"/>
      <c r="AP73" s="332"/>
      <c r="AQ73" s="333" t="s">
        <v>600</v>
      </c>
      <c r="AR73" s="337">
        <v>1</v>
      </c>
      <c r="AS73" s="332"/>
      <c r="AT73" s="332"/>
      <c r="AU73" s="332"/>
      <c r="AV73" s="332"/>
      <c r="AW73" s="332"/>
      <c r="AX73" s="332"/>
      <c r="AY73" s="363">
        <v>0.5</v>
      </c>
      <c r="AZ73" s="364"/>
      <c r="BA73" s="341"/>
    </row>
    <row r="74" spans="2:53" s="53" customFormat="1" ht="99.75" customHeight="1">
      <c r="B74" s="347" t="s">
        <v>301</v>
      </c>
      <c r="C74" s="333" t="s">
        <v>232</v>
      </c>
      <c r="D74" s="333" t="s">
        <v>232</v>
      </c>
      <c r="E74" s="333" t="s">
        <v>444</v>
      </c>
      <c r="F74" s="333" t="s">
        <v>590</v>
      </c>
      <c r="G74" s="333" t="s">
        <v>235</v>
      </c>
      <c r="H74" s="333" t="s">
        <v>236</v>
      </c>
      <c r="I74" s="333" t="s">
        <v>459</v>
      </c>
      <c r="J74" s="333" t="s">
        <v>611</v>
      </c>
      <c r="K74" s="333" t="s">
        <v>18</v>
      </c>
      <c r="L74" s="333" t="s">
        <v>259</v>
      </c>
      <c r="M74" s="333" t="s">
        <v>241</v>
      </c>
      <c r="N74" s="333" t="s">
        <v>25</v>
      </c>
      <c r="O74" s="348">
        <v>61</v>
      </c>
      <c r="P74" s="333" t="s">
        <v>120</v>
      </c>
      <c r="Q74" s="335">
        <v>1</v>
      </c>
      <c r="R74" s="333" t="s">
        <v>242</v>
      </c>
      <c r="S74" s="333" t="s">
        <v>612</v>
      </c>
      <c r="T74" s="333" t="s">
        <v>604</v>
      </c>
      <c r="U74" s="335">
        <v>1</v>
      </c>
      <c r="V74" s="340">
        <v>46023</v>
      </c>
      <c r="W74" s="340">
        <v>46387</v>
      </c>
      <c r="X74" s="333" t="s">
        <v>61</v>
      </c>
      <c r="Y74" s="333" t="s">
        <v>598</v>
      </c>
      <c r="Z74" s="335">
        <v>1</v>
      </c>
      <c r="AA74" s="332">
        <v>100</v>
      </c>
      <c r="AB74" s="331">
        <v>1</v>
      </c>
      <c r="AC74" s="332" t="s">
        <v>613</v>
      </c>
      <c r="AD74" s="332" t="s">
        <v>581</v>
      </c>
      <c r="AE74" s="333" t="s">
        <v>311</v>
      </c>
      <c r="AF74" s="335">
        <v>1</v>
      </c>
      <c r="AG74" s="244">
        <v>1</v>
      </c>
      <c r="AH74" s="244">
        <v>1</v>
      </c>
      <c r="AI74" s="232" t="s">
        <v>614</v>
      </c>
      <c r="AJ74" s="526" t="s">
        <v>615</v>
      </c>
      <c r="AK74" s="333" t="s">
        <v>598</v>
      </c>
      <c r="AL74" s="335">
        <v>1</v>
      </c>
      <c r="AM74" s="332"/>
      <c r="AN74" s="332"/>
      <c r="AO74" s="332"/>
      <c r="AP74" s="332"/>
      <c r="AQ74" s="333" t="s">
        <v>598</v>
      </c>
      <c r="AR74" s="337">
        <v>1</v>
      </c>
      <c r="AS74" s="332"/>
      <c r="AT74" s="332"/>
      <c r="AU74" s="332"/>
      <c r="AV74" s="332"/>
      <c r="AW74" s="332"/>
      <c r="AX74" s="332"/>
      <c r="AY74" s="363">
        <v>0.5</v>
      </c>
      <c r="AZ74" s="364"/>
      <c r="BA74" s="341"/>
    </row>
    <row r="75" spans="2:53" s="53" customFormat="1" ht="99.75" customHeight="1">
      <c r="B75" s="347" t="s">
        <v>301</v>
      </c>
      <c r="C75" s="333" t="s">
        <v>232</v>
      </c>
      <c r="D75" s="333" t="s">
        <v>232</v>
      </c>
      <c r="E75" s="333" t="s">
        <v>443</v>
      </c>
      <c r="F75" s="333" t="s">
        <v>590</v>
      </c>
      <c r="G75" s="333" t="s">
        <v>235</v>
      </c>
      <c r="H75" s="333" t="s">
        <v>236</v>
      </c>
      <c r="I75" s="333" t="s">
        <v>459</v>
      </c>
      <c r="J75" s="333" t="s">
        <v>460</v>
      </c>
      <c r="K75" s="333" t="s">
        <v>12</v>
      </c>
      <c r="L75" s="333" t="s">
        <v>259</v>
      </c>
      <c r="M75" s="333" t="s">
        <v>241</v>
      </c>
      <c r="N75" s="333" t="s">
        <v>25</v>
      </c>
      <c r="O75" s="333">
        <v>62</v>
      </c>
      <c r="P75" s="333" t="s">
        <v>117</v>
      </c>
      <c r="Q75" s="335">
        <v>1</v>
      </c>
      <c r="R75" s="333" t="s">
        <v>242</v>
      </c>
      <c r="S75" s="333" t="s">
        <v>616</v>
      </c>
      <c r="T75" s="333" t="s">
        <v>604</v>
      </c>
      <c r="U75" s="335">
        <v>1</v>
      </c>
      <c r="V75" s="340">
        <v>46023</v>
      </c>
      <c r="W75" s="340">
        <v>46387</v>
      </c>
      <c r="X75" s="333" t="s">
        <v>61</v>
      </c>
      <c r="Y75" s="333" t="s">
        <v>598</v>
      </c>
      <c r="Z75" s="335">
        <v>1</v>
      </c>
      <c r="AA75" s="332">
        <v>100</v>
      </c>
      <c r="AB75" s="331">
        <v>1</v>
      </c>
      <c r="AC75" s="332" t="s">
        <v>617</v>
      </c>
      <c r="AD75" s="332" t="s">
        <v>581</v>
      </c>
      <c r="AE75" s="333" t="s">
        <v>311</v>
      </c>
      <c r="AF75" s="335">
        <v>1</v>
      </c>
      <c r="AG75" s="244">
        <v>1</v>
      </c>
      <c r="AH75" s="244">
        <v>1</v>
      </c>
      <c r="AI75" s="232" t="s">
        <v>618</v>
      </c>
      <c r="AJ75" s="526" t="s">
        <v>607</v>
      </c>
      <c r="AK75" s="333" t="s">
        <v>311</v>
      </c>
      <c r="AL75" s="335">
        <v>1</v>
      </c>
      <c r="AM75" s="332"/>
      <c r="AN75" s="332"/>
      <c r="AO75" s="332"/>
      <c r="AP75" s="332"/>
      <c r="AQ75" s="333" t="s">
        <v>311</v>
      </c>
      <c r="AR75" s="337">
        <v>1</v>
      </c>
      <c r="AS75" s="332"/>
      <c r="AT75" s="332"/>
      <c r="AU75" s="332"/>
      <c r="AV75" s="332"/>
      <c r="AW75" s="332"/>
      <c r="AX75" s="332"/>
      <c r="AY75" s="363">
        <v>0.5</v>
      </c>
      <c r="AZ75" s="364"/>
      <c r="BA75" s="341"/>
    </row>
    <row r="76" spans="2:53" s="53" customFormat="1" ht="99.75" customHeight="1">
      <c r="B76" s="347" t="s">
        <v>301</v>
      </c>
      <c r="C76" s="333" t="s">
        <v>232</v>
      </c>
      <c r="D76" s="333" t="s">
        <v>232</v>
      </c>
      <c r="E76" s="333" t="s">
        <v>443</v>
      </c>
      <c r="F76" s="333" t="s">
        <v>590</v>
      </c>
      <c r="G76" s="333" t="s">
        <v>235</v>
      </c>
      <c r="H76" s="333" t="s">
        <v>236</v>
      </c>
      <c r="I76" s="333" t="s">
        <v>459</v>
      </c>
      <c r="J76" s="333" t="s">
        <v>460</v>
      </c>
      <c r="K76" s="333" t="s">
        <v>12</v>
      </c>
      <c r="L76" s="333" t="s">
        <v>259</v>
      </c>
      <c r="M76" s="333" t="s">
        <v>241</v>
      </c>
      <c r="N76" s="333" t="s">
        <v>25</v>
      </c>
      <c r="O76" s="348">
        <v>63</v>
      </c>
      <c r="P76" s="333" t="s">
        <v>119</v>
      </c>
      <c r="Q76" s="335">
        <v>1</v>
      </c>
      <c r="R76" s="333" t="s">
        <v>242</v>
      </c>
      <c r="S76" s="333" t="s">
        <v>619</v>
      </c>
      <c r="T76" s="333" t="s">
        <v>604</v>
      </c>
      <c r="U76" s="335">
        <v>1</v>
      </c>
      <c r="V76" s="340">
        <v>46023</v>
      </c>
      <c r="W76" s="340">
        <v>46387</v>
      </c>
      <c r="X76" s="333" t="s">
        <v>61</v>
      </c>
      <c r="Y76" s="333" t="s">
        <v>598</v>
      </c>
      <c r="Z76" s="335">
        <v>1</v>
      </c>
      <c r="AA76" s="332">
        <v>100</v>
      </c>
      <c r="AB76" s="331">
        <v>1</v>
      </c>
      <c r="AC76" s="332" t="s">
        <v>620</v>
      </c>
      <c r="AD76" s="332" t="s">
        <v>581</v>
      </c>
      <c r="AE76" s="333" t="s">
        <v>311</v>
      </c>
      <c r="AF76" s="335">
        <v>1</v>
      </c>
      <c r="AG76" s="244">
        <v>1</v>
      </c>
      <c r="AH76" s="244">
        <v>1</v>
      </c>
      <c r="AI76" s="232" t="s">
        <v>621</v>
      </c>
      <c r="AJ76" s="526" t="s">
        <v>607</v>
      </c>
      <c r="AK76" s="333" t="s">
        <v>311</v>
      </c>
      <c r="AL76" s="335">
        <v>1</v>
      </c>
      <c r="AM76" s="332"/>
      <c r="AN76" s="332"/>
      <c r="AO76" s="332"/>
      <c r="AP76" s="332"/>
      <c r="AQ76" s="333" t="s">
        <v>311</v>
      </c>
      <c r="AR76" s="337">
        <v>1</v>
      </c>
      <c r="AS76" s="332"/>
      <c r="AT76" s="332"/>
      <c r="AU76" s="332"/>
      <c r="AV76" s="332"/>
      <c r="AW76" s="332"/>
      <c r="AX76" s="332"/>
      <c r="AY76" s="363">
        <v>0.5</v>
      </c>
      <c r="AZ76" s="364"/>
      <c r="BA76" s="341"/>
    </row>
    <row r="77" spans="2:53" s="53" customFormat="1" ht="99.75" customHeight="1">
      <c r="B77" s="347" t="s">
        <v>253</v>
      </c>
      <c r="C77" s="333" t="s">
        <v>232</v>
      </c>
      <c r="D77" s="333" t="s">
        <v>232</v>
      </c>
      <c r="E77" s="333" t="s">
        <v>622</v>
      </c>
      <c r="F77" s="333" t="s">
        <v>623</v>
      </c>
      <c r="G77" s="333" t="s">
        <v>235</v>
      </c>
      <c r="H77" s="333" t="s">
        <v>256</v>
      </c>
      <c r="I77" s="333" t="s">
        <v>624</v>
      </c>
      <c r="J77" s="333" t="s">
        <v>625</v>
      </c>
      <c r="K77" s="333" t="s">
        <v>15</v>
      </c>
      <c r="L77" s="333" t="s">
        <v>259</v>
      </c>
      <c r="M77" s="333" t="s">
        <v>241</v>
      </c>
      <c r="N77" s="333" t="s">
        <v>25</v>
      </c>
      <c r="O77" s="333">
        <v>64</v>
      </c>
      <c r="P77" s="333" t="s">
        <v>128</v>
      </c>
      <c r="Q77" s="335">
        <v>1</v>
      </c>
      <c r="R77" s="333" t="s">
        <v>242</v>
      </c>
      <c r="S77" s="333" t="s">
        <v>626</v>
      </c>
      <c r="T77" s="333" t="s">
        <v>627</v>
      </c>
      <c r="U77" s="333">
        <v>4</v>
      </c>
      <c r="V77" s="340">
        <v>46023</v>
      </c>
      <c r="W77" s="340">
        <v>46387</v>
      </c>
      <c r="X77" s="333" t="s">
        <v>62</v>
      </c>
      <c r="Y77" s="333" t="s">
        <v>628</v>
      </c>
      <c r="Z77" s="333">
        <v>1</v>
      </c>
      <c r="AA77" s="332">
        <v>1</v>
      </c>
      <c r="AB77" s="331">
        <v>1</v>
      </c>
      <c r="AC77" s="332" t="s">
        <v>629</v>
      </c>
      <c r="AD77" s="332" t="s">
        <v>630</v>
      </c>
      <c r="AE77" s="333" t="s">
        <v>628</v>
      </c>
      <c r="AF77" s="333">
        <v>1</v>
      </c>
      <c r="AG77" s="243">
        <v>1</v>
      </c>
      <c r="AH77" s="244">
        <v>1</v>
      </c>
      <c r="AI77" s="232" t="s">
        <v>631</v>
      </c>
      <c r="AJ77" s="330" t="s">
        <v>250</v>
      </c>
      <c r="AK77" s="333" t="s">
        <v>628</v>
      </c>
      <c r="AL77" s="333">
        <v>1</v>
      </c>
      <c r="AM77" s="332"/>
      <c r="AN77" s="332"/>
      <c r="AO77" s="332"/>
      <c r="AP77" s="332"/>
      <c r="AQ77" s="333" t="s">
        <v>628</v>
      </c>
      <c r="AR77" s="336">
        <v>1</v>
      </c>
      <c r="AS77" s="332"/>
      <c r="AT77" s="332"/>
      <c r="AU77" s="332"/>
      <c r="AV77" s="332"/>
      <c r="AW77" s="332"/>
      <c r="AX77" s="332"/>
      <c r="AY77" s="363">
        <v>0.5</v>
      </c>
      <c r="AZ77" s="364"/>
      <c r="BA77" s="341"/>
    </row>
    <row r="78" spans="2:53" s="53" customFormat="1" ht="117.75" customHeight="1">
      <c r="B78" s="347" t="s">
        <v>253</v>
      </c>
      <c r="C78" s="333" t="s">
        <v>232</v>
      </c>
      <c r="D78" s="333" t="s">
        <v>232</v>
      </c>
      <c r="E78" s="333" t="s">
        <v>622</v>
      </c>
      <c r="F78" s="333" t="s">
        <v>623</v>
      </c>
      <c r="G78" s="333" t="s">
        <v>235</v>
      </c>
      <c r="H78" s="333" t="s">
        <v>256</v>
      </c>
      <c r="I78" s="333" t="s">
        <v>624</v>
      </c>
      <c r="J78" s="330" t="s">
        <v>625</v>
      </c>
      <c r="K78" s="333" t="s">
        <v>7</v>
      </c>
      <c r="L78" s="333" t="s">
        <v>259</v>
      </c>
      <c r="M78" s="333" t="s">
        <v>241</v>
      </c>
      <c r="N78" s="333" t="s">
        <v>25</v>
      </c>
      <c r="O78" s="348">
        <v>65</v>
      </c>
      <c r="P78" s="330" t="s">
        <v>125</v>
      </c>
      <c r="Q78" s="329">
        <v>1</v>
      </c>
      <c r="R78" s="330" t="s">
        <v>242</v>
      </c>
      <c r="S78" s="330" t="s">
        <v>632</v>
      </c>
      <c r="T78" s="330" t="s">
        <v>633</v>
      </c>
      <c r="U78" s="333">
        <v>4</v>
      </c>
      <c r="V78" s="352">
        <v>46023</v>
      </c>
      <c r="W78" s="340">
        <v>46387</v>
      </c>
      <c r="X78" s="333" t="s">
        <v>62</v>
      </c>
      <c r="Y78" s="330" t="s">
        <v>634</v>
      </c>
      <c r="Z78" s="330">
        <v>1</v>
      </c>
      <c r="AA78" s="332">
        <v>1</v>
      </c>
      <c r="AB78" s="331">
        <v>1</v>
      </c>
      <c r="AC78" s="332" t="s">
        <v>635</v>
      </c>
      <c r="AD78" s="332" t="s">
        <v>636</v>
      </c>
      <c r="AE78" s="330" t="s">
        <v>634</v>
      </c>
      <c r="AF78" s="330">
        <v>1</v>
      </c>
      <c r="AG78" s="243">
        <v>1</v>
      </c>
      <c r="AH78" s="244">
        <v>1</v>
      </c>
      <c r="AI78" s="232" t="s">
        <v>637</v>
      </c>
      <c r="AJ78" s="330" t="s">
        <v>250</v>
      </c>
      <c r="AK78" s="330" t="s">
        <v>634</v>
      </c>
      <c r="AL78" s="330">
        <v>1</v>
      </c>
      <c r="AM78" s="332"/>
      <c r="AN78" s="332"/>
      <c r="AO78" s="332"/>
      <c r="AP78" s="332"/>
      <c r="AQ78" s="330" t="s">
        <v>634</v>
      </c>
      <c r="AR78" s="339">
        <v>1</v>
      </c>
      <c r="AS78" s="332"/>
      <c r="AT78" s="332"/>
      <c r="AU78" s="332"/>
      <c r="AV78" s="332"/>
      <c r="AW78" s="332"/>
      <c r="AX78" s="332"/>
      <c r="AY78" s="363">
        <v>0.5</v>
      </c>
      <c r="AZ78" s="364"/>
      <c r="BA78" s="341"/>
    </row>
    <row r="79" spans="2:53" s="53" customFormat="1" ht="99.75" customHeight="1">
      <c r="B79" s="347" t="s">
        <v>253</v>
      </c>
      <c r="C79" s="333" t="s">
        <v>232</v>
      </c>
      <c r="D79" s="333" t="s">
        <v>232</v>
      </c>
      <c r="E79" s="333" t="s">
        <v>638</v>
      </c>
      <c r="F79" s="333" t="s">
        <v>623</v>
      </c>
      <c r="G79" s="333" t="s">
        <v>235</v>
      </c>
      <c r="H79" s="333" t="s">
        <v>256</v>
      </c>
      <c r="I79" s="333" t="s">
        <v>624</v>
      </c>
      <c r="J79" s="330" t="s">
        <v>625</v>
      </c>
      <c r="K79" s="333" t="s">
        <v>8</v>
      </c>
      <c r="L79" s="333" t="s">
        <v>259</v>
      </c>
      <c r="M79" s="333" t="s">
        <v>241</v>
      </c>
      <c r="N79" s="333" t="s">
        <v>25</v>
      </c>
      <c r="O79" s="333">
        <v>66</v>
      </c>
      <c r="P79" s="330" t="s">
        <v>126</v>
      </c>
      <c r="Q79" s="329">
        <v>1</v>
      </c>
      <c r="R79" s="330" t="s">
        <v>242</v>
      </c>
      <c r="S79" s="330" t="s">
        <v>639</v>
      </c>
      <c r="T79" s="330" t="s">
        <v>640</v>
      </c>
      <c r="U79" s="333">
        <v>4</v>
      </c>
      <c r="V79" s="352">
        <v>46023</v>
      </c>
      <c r="W79" s="340">
        <v>46387</v>
      </c>
      <c r="X79" s="333" t="s">
        <v>62</v>
      </c>
      <c r="Y79" s="330" t="s">
        <v>641</v>
      </c>
      <c r="Z79" s="330">
        <v>1</v>
      </c>
      <c r="AA79" s="332">
        <v>1</v>
      </c>
      <c r="AB79" s="331">
        <v>1</v>
      </c>
      <c r="AC79" s="332" t="s">
        <v>642</v>
      </c>
      <c r="AD79" s="332" t="s">
        <v>581</v>
      </c>
      <c r="AE79" s="330" t="s">
        <v>641</v>
      </c>
      <c r="AF79" s="330">
        <v>1</v>
      </c>
      <c r="AG79" s="243">
        <v>1</v>
      </c>
      <c r="AH79" s="244">
        <v>1</v>
      </c>
      <c r="AI79" s="232" t="s">
        <v>643</v>
      </c>
      <c r="AJ79" s="330" t="s">
        <v>250</v>
      </c>
      <c r="AK79" s="330" t="s">
        <v>641</v>
      </c>
      <c r="AL79" s="330">
        <v>1</v>
      </c>
      <c r="AM79" s="332"/>
      <c r="AN79" s="332"/>
      <c r="AO79" s="332"/>
      <c r="AP79" s="332"/>
      <c r="AQ79" s="330" t="s">
        <v>641</v>
      </c>
      <c r="AR79" s="339">
        <v>1</v>
      </c>
      <c r="AS79" s="332"/>
      <c r="AT79" s="332"/>
      <c r="AU79" s="332"/>
      <c r="AV79" s="332"/>
      <c r="AW79" s="332"/>
      <c r="AX79" s="332"/>
      <c r="AY79" s="363">
        <v>0.5</v>
      </c>
      <c r="AZ79" s="364"/>
      <c r="BA79" s="341"/>
    </row>
    <row r="80" spans="2:53" s="53" customFormat="1" ht="99.75" customHeight="1">
      <c r="B80" s="347" t="s">
        <v>253</v>
      </c>
      <c r="C80" s="333" t="s">
        <v>232</v>
      </c>
      <c r="D80" s="333" t="s">
        <v>232</v>
      </c>
      <c r="E80" s="333" t="s">
        <v>638</v>
      </c>
      <c r="F80" s="333" t="s">
        <v>623</v>
      </c>
      <c r="G80" s="333" t="s">
        <v>235</v>
      </c>
      <c r="H80" s="333" t="s">
        <v>256</v>
      </c>
      <c r="I80" s="333" t="s">
        <v>624</v>
      </c>
      <c r="J80" s="330" t="s">
        <v>625</v>
      </c>
      <c r="K80" s="333" t="s">
        <v>10</v>
      </c>
      <c r="L80" s="333" t="s">
        <v>259</v>
      </c>
      <c r="M80" s="333" t="s">
        <v>241</v>
      </c>
      <c r="N80" s="333" t="s">
        <v>25</v>
      </c>
      <c r="O80" s="348">
        <v>67</v>
      </c>
      <c r="P80" s="330" t="s">
        <v>127</v>
      </c>
      <c r="Q80" s="329">
        <v>1</v>
      </c>
      <c r="R80" s="330" t="s">
        <v>242</v>
      </c>
      <c r="S80" s="330" t="s">
        <v>644</v>
      </c>
      <c r="T80" s="330" t="s">
        <v>645</v>
      </c>
      <c r="U80" s="333">
        <v>4</v>
      </c>
      <c r="V80" s="352">
        <v>46023</v>
      </c>
      <c r="W80" s="340">
        <v>46387</v>
      </c>
      <c r="X80" s="333" t="s">
        <v>62</v>
      </c>
      <c r="Y80" s="330" t="s">
        <v>646</v>
      </c>
      <c r="Z80" s="330">
        <v>1</v>
      </c>
      <c r="AA80" s="332">
        <v>1</v>
      </c>
      <c r="AB80" s="331">
        <v>1</v>
      </c>
      <c r="AC80" s="332" t="s">
        <v>647</v>
      </c>
      <c r="AD80" s="332" t="s">
        <v>648</v>
      </c>
      <c r="AE80" s="330" t="s">
        <v>646</v>
      </c>
      <c r="AF80" s="330">
        <v>1</v>
      </c>
      <c r="AG80" s="243">
        <v>1</v>
      </c>
      <c r="AH80" s="244">
        <v>1</v>
      </c>
      <c r="AI80" s="232" t="s">
        <v>649</v>
      </c>
      <c r="AJ80" s="330" t="s">
        <v>250</v>
      </c>
      <c r="AK80" s="330" t="s">
        <v>646</v>
      </c>
      <c r="AL80" s="330">
        <v>1</v>
      </c>
      <c r="AM80" s="332"/>
      <c r="AN80" s="332"/>
      <c r="AO80" s="332"/>
      <c r="AP80" s="332"/>
      <c r="AQ80" s="330" t="s">
        <v>646</v>
      </c>
      <c r="AR80" s="339">
        <v>1</v>
      </c>
      <c r="AS80" s="332"/>
      <c r="AT80" s="332"/>
      <c r="AU80" s="332"/>
      <c r="AV80" s="332"/>
      <c r="AW80" s="332"/>
      <c r="AX80" s="332"/>
      <c r="AY80" s="363">
        <v>0.5</v>
      </c>
      <c r="AZ80" s="364"/>
      <c r="BA80" s="341"/>
    </row>
    <row r="81" spans="1:54" s="53" customFormat="1" ht="99.75" customHeight="1">
      <c r="B81" s="347" t="s">
        <v>253</v>
      </c>
      <c r="C81" s="333" t="s">
        <v>232</v>
      </c>
      <c r="D81" s="333" t="s">
        <v>232</v>
      </c>
      <c r="E81" s="333" t="s">
        <v>622</v>
      </c>
      <c r="F81" s="333" t="s">
        <v>623</v>
      </c>
      <c r="G81" s="333" t="s">
        <v>235</v>
      </c>
      <c r="H81" s="333" t="s">
        <v>256</v>
      </c>
      <c r="I81" s="333" t="s">
        <v>624</v>
      </c>
      <c r="J81" s="330" t="s">
        <v>625</v>
      </c>
      <c r="K81" s="333" t="s">
        <v>14</v>
      </c>
      <c r="L81" s="333" t="s">
        <v>259</v>
      </c>
      <c r="M81" s="333" t="s">
        <v>241</v>
      </c>
      <c r="N81" s="333" t="s">
        <v>25</v>
      </c>
      <c r="O81" s="333">
        <v>68</v>
      </c>
      <c r="P81" s="330" t="s">
        <v>124</v>
      </c>
      <c r="Q81" s="329">
        <v>1</v>
      </c>
      <c r="R81" s="330" t="s">
        <v>242</v>
      </c>
      <c r="S81" s="330" t="s">
        <v>650</v>
      </c>
      <c r="T81" s="330" t="s">
        <v>651</v>
      </c>
      <c r="U81" s="333">
        <v>2</v>
      </c>
      <c r="V81" s="352">
        <v>46023</v>
      </c>
      <c r="W81" s="340">
        <v>46387</v>
      </c>
      <c r="X81" s="333" t="s">
        <v>62</v>
      </c>
      <c r="Y81" s="333" t="s">
        <v>290</v>
      </c>
      <c r="Z81" s="333">
        <v>0</v>
      </c>
      <c r="AA81" s="332"/>
      <c r="AB81" s="332"/>
      <c r="AC81" s="332"/>
      <c r="AD81" s="332"/>
      <c r="AE81" s="330" t="s">
        <v>652</v>
      </c>
      <c r="AF81" s="330">
        <v>1</v>
      </c>
      <c r="AG81" s="243">
        <v>0</v>
      </c>
      <c r="AH81" s="244">
        <v>0</v>
      </c>
      <c r="AI81" s="232" t="s">
        <v>653</v>
      </c>
      <c r="AJ81" s="526" t="s">
        <v>654</v>
      </c>
      <c r="AK81" s="333" t="s">
        <v>290</v>
      </c>
      <c r="AL81" s="333">
        <v>0</v>
      </c>
      <c r="AM81" s="332"/>
      <c r="AN81" s="332"/>
      <c r="AO81" s="332"/>
      <c r="AP81" s="332"/>
      <c r="AQ81" s="330" t="s">
        <v>652</v>
      </c>
      <c r="AR81" s="339">
        <v>1</v>
      </c>
      <c r="AS81" s="332"/>
      <c r="AT81" s="332"/>
      <c r="AU81" s="332"/>
      <c r="AV81" s="332"/>
      <c r="AW81" s="332"/>
      <c r="AX81" s="332"/>
      <c r="AY81" s="338">
        <v>0</v>
      </c>
      <c r="AZ81" s="364"/>
      <c r="BA81" s="341"/>
    </row>
    <row r="82" spans="1:54" s="53" customFormat="1" ht="99.75" customHeight="1">
      <c r="B82" s="347" t="s">
        <v>324</v>
      </c>
      <c r="C82" s="333" t="s">
        <v>325</v>
      </c>
      <c r="D82" s="333" t="s">
        <v>326</v>
      </c>
      <c r="E82" s="333" t="s">
        <v>327</v>
      </c>
      <c r="F82" s="333" t="s">
        <v>328</v>
      </c>
      <c r="G82" s="333" t="s">
        <v>235</v>
      </c>
      <c r="H82" s="333" t="s">
        <v>329</v>
      </c>
      <c r="I82" s="333" t="s">
        <v>655</v>
      </c>
      <c r="J82" s="333" t="s">
        <v>656</v>
      </c>
      <c r="K82" s="333" t="s">
        <v>239</v>
      </c>
      <c r="L82" s="333" t="s">
        <v>240</v>
      </c>
      <c r="M82" s="333" t="s">
        <v>657</v>
      </c>
      <c r="N82" s="333" t="s">
        <v>24</v>
      </c>
      <c r="O82" s="348">
        <v>69</v>
      </c>
      <c r="P82" s="333" t="s">
        <v>129</v>
      </c>
      <c r="Q82" s="329">
        <v>1</v>
      </c>
      <c r="R82" s="333" t="s">
        <v>277</v>
      </c>
      <c r="S82" s="333" t="s">
        <v>658</v>
      </c>
      <c r="T82" s="333" t="s">
        <v>659</v>
      </c>
      <c r="U82" s="333">
        <v>4</v>
      </c>
      <c r="V82" s="340">
        <v>46023</v>
      </c>
      <c r="W82" s="340">
        <v>46387</v>
      </c>
      <c r="X82" s="333" t="s">
        <v>63</v>
      </c>
      <c r="Y82" s="333" t="s">
        <v>660</v>
      </c>
      <c r="Z82" s="333">
        <v>1</v>
      </c>
      <c r="AA82" s="333">
        <v>1</v>
      </c>
      <c r="AB82" s="331">
        <v>1</v>
      </c>
      <c r="AC82" s="333" t="s">
        <v>661</v>
      </c>
      <c r="AD82" s="332" t="s">
        <v>581</v>
      </c>
      <c r="AE82" s="333" t="s">
        <v>662</v>
      </c>
      <c r="AF82" s="333">
        <v>1</v>
      </c>
      <c r="AG82" s="232">
        <v>1</v>
      </c>
      <c r="AH82" s="370">
        <v>1</v>
      </c>
      <c r="AI82" s="370" t="s">
        <v>663</v>
      </c>
      <c r="AJ82" s="330" t="s">
        <v>250</v>
      </c>
      <c r="AK82" s="333" t="s">
        <v>664</v>
      </c>
      <c r="AL82" s="333">
        <v>1</v>
      </c>
      <c r="AM82" s="333"/>
      <c r="AN82" s="333"/>
      <c r="AO82" s="333"/>
      <c r="AP82" s="333"/>
      <c r="AQ82" s="333" t="s">
        <v>665</v>
      </c>
      <c r="AR82" s="336">
        <v>1</v>
      </c>
      <c r="AS82" s="332"/>
      <c r="AT82" s="332"/>
      <c r="AU82" s="332"/>
      <c r="AV82" s="332"/>
      <c r="AW82" s="332"/>
      <c r="AX82" s="332"/>
      <c r="AY82" s="363">
        <v>0.5</v>
      </c>
      <c r="AZ82" s="364"/>
      <c r="BA82" s="341"/>
    </row>
    <row r="83" spans="1:54" s="53" customFormat="1" ht="99.75" customHeight="1">
      <c r="B83" s="347" t="s">
        <v>666</v>
      </c>
      <c r="C83" s="333" t="s">
        <v>232</v>
      </c>
      <c r="D83" s="333" t="s">
        <v>232</v>
      </c>
      <c r="E83" s="333" t="s">
        <v>327</v>
      </c>
      <c r="F83" s="333" t="s">
        <v>667</v>
      </c>
      <c r="G83" s="333" t="s">
        <v>235</v>
      </c>
      <c r="H83" s="333" t="s">
        <v>668</v>
      </c>
      <c r="I83" s="333" t="s">
        <v>669</v>
      </c>
      <c r="J83" s="333" t="s">
        <v>130</v>
      </c>
      <c r="K83" s="333" t="s">
        <v>239</v>
      </c>
      <c r="L83" s="333" t="s">
        <v>240</v>
      </c>
      <c r="M83" s="333" t="s">
        <v>241</v>
      </c>
      <c r="N83" s="333" t="s">
        <v>26</v>
      </c>
      <c r="O83" s="333">
        <v>70</v>
      </c>
      <c r="P83" s="333" t="s">
        <v>131</v>
      </c>
      <c r="Q83" s="335">
        <v>1</v>
      </c>
      <c r="R83" s="333" t="s">
        <v>242</v>
      </c>
      <c r="S83" s="333" t="s">
        <v>670</v>
      </c>
      <c r="T83" s="333" t="s">
        <v>671</v>
      </c>
      <c r="U83" s="333">
        <v>4</v>
      </c>
      <c r="V83" s="340">
        <v>46023</v>
      </c>
      <c r="W83" s="340">
        <v>46387</v>
      </c>
      <c r="X83" s="333" t="s">
        <v>64</v>
      </c>
      <c r="Y83" s="330" t="s">
        <v>672</v>
      </c>
      <c r="Z83" s="329">
        <v>1</v>
      </c>
      <c r="AA83" s="353">
        <v>1</v>
      </c>
      <c r="AB83" s="354">
        <v>1</v>
      </c>
      <c r="AC83" s="333" t="s">
        <v>673</v>
      </c>
      <c r="AD83" s="332" t="s">
        <v>581</v>
      </c>
      <c r="AE83" s="330" t="s">
        <v>672</v>
      </c>
      <c r="AF83" s="329">
        <v>1</v>
      </c>
      <c r="AG83" s="370">
        <v>1</v>
      </c>
      <c r="AH83" s="370">
        <v>1</v>
      </c>
      <c r="AI83" s="232" t="s">
        <v>674</v>
      </c>
      <c r="AJ83" s="330" t="s">
        <v>266</v>
      </c>
      <c r="AK83" s="330" t="s">
        <v>672</v>
      </c>
      <c r="AL83" s="329">
        <v>1</v>
      </c>
      <c r="AM83" s="333"/>
      <c r="AN83" s="333"/>
      <c r="AO83" s="333"/>
      <c r="AP83" s="333"/>
      <c r="AQ83" s="330" t="s">
        <v>672</v>
      </c>
      <c r="AR83" s="334">
        <v>1</v>
      </c>
      <c r="AS83" s="332"/>
      <c r="AT83" s="332"/>
      <c r="AU83" s="332"/>
      <c r="AV83" s="332"/>
      <c r="AW83" s="332"/>
      <c r="AX83" s="332"/>
      <c r="AY83" s="363">
        <v>0.5</v>
      </c>
      <c r="AZ83" s="364"/>
      <c r="BA83" s="341"/>
    </row>
    <row r="84" spans="1:54" s="53" customFormat="1" ht="99.75" customHeight="1">
      <c r="B84" s="347" t="s">
        <v>666</v>
      </c>
      <c r="C84" s="333" t="s">
        <v>232</v>
      </c>
      <c r="D84" s="333" t="s">
        <v>232</v>
      </c>
      <c r="E84" s="333" t="s">
        <v>327</v>
      </c>
      <c r="F84" s="333" t="s">
        <v>675</v>
      </c>
      <c r="G84" s="333" t="s">
        <v>235</v>
      </c>
      <c r="H84" s="333" t="s">
        <v>668</v>
      </c>
      <c r="I84" s="333" t="s">
        <v>669</v>
      </c>
      <c r="J84" s="333" t="s">
        <v>676</v>
      </c>
      <c r="K84" s="333" t="s">
        <v>239</v>
      </c>
      <c r="L84" s="333" t="s">
        <v>240</v>
      </c>
      <c r="M84" s="333" t="s">
        <v>241</v>
      </c>
      <c r="N84" s="333" t="s">
        <v>27</v>
      </c>
      <c r="O84" s="348">
        <v>71</v>
      </c>
      <c r="P84" s="333" t="s">
        <v>130</v>
      </c>
      <c r="Q84" s="335">
        <v>1</v>
      </c>
      <c r="R84" s="333" t="s">
        <v>242</v>
      </c>
      <c r="S84" s="333" t="s">
        <v>677</v>
      </c>
      <c r="T84" s="333" t="s">
        <v>678</v>
      </c>
      <c r="U84" s="333">
        <v>4</v>
      </c>
      <c r="V84" s="340">
        <v>46023</v>
      </c>
      <c r="W84" s="340">
        <v>46387</v>
      </c>
      <c r="X84" s="333" t="s">
        <v>64</v>
      </c>
      <c r="Y84" s="330" t="s">
        <v>679</v>
      </c>
      <c r="Z84" s="330">
        <v>1</v>
      </c>
      <c r="AA84" s="353">
        <v>1</v>
      </c>
      <c r="AB84" s="354">
        <v>1</v>
      </c>
      <c r="AC84" s="333" t="s">
        <v>680</v>
      </c>
      <c r="AD84" s="332" t="s">
        <v>581</v>
      </c>
      <c r="AE84" s="333" t="s">
        <v>679</v>
      </c>
      <c r="AF84" s="330">
        <v>1</v>
      </c>
      <c r="AG84" s="232">
        <v>1</v>
      </c>
      <c r="AH84" s="370">
        <v>1</v>
      </c>
      <c r="AI84" s="232" t="s">
        <v>681</v>
      </c>
      <c r="AJ84" s="330" t="s">
        <v>266</v>
      </c>
      <c r="AK84" s="330" t="s">
        <v>679</v>
      </c>
      <c r="AL84" s="330">
        <v>1</v>
      </c>
      <c r="AM84" s="333"/>
      <c r="AN84" s="333"/>
      <c r="AO84" s="333"/>
      <c r="AP84" s="333"/>
      <c r="AQ84" s="330" t="s">
        <v>679</v>
      </c>
      <c r="AR84" s="339">
        <v>1</v>
      </c>
      <c r="AS84" s="332"/>
      <c r="AT84" s="332"/>
      <c r="AU84" s="332"/>
      <c r="AV84" s="332"/>
      <c r="AW84" s="332"/>
      <c r="AX84" s="332"/>
      <c r="AY84" s="363">
        <v>0.5</v>
      </c>
      <c r="AZ84" s="364"/>
      <c r="BA84" s="341"/>
      <c r="BB84" s="54"/>
    </row>
    <row r="85" spans="1:54" s="53" customFormat="1" ht="99.75" customHeight="1">
      <c r="B85" s="347" t="s">
        <v>682</v>
      </c>
      <c r="C85" s="333" t="s">
        <v>325</v>
      </c>
      <c r="D85" s="333" t="s">
        <v>354</v>
      </c>
      <c r="E85" s="333" t="s">
        <v>327</v>
      </c>
      <c r="F85" s="333" t="s">
        <v>328</v>
      </c>
      <c r="G85" s="333" t="s">
        <v>235</v>
      </c>
      <c r="H85" s="333" t="s">
        <v>355</v>
      </c>
      <c r="I85" s="333" t="s">
        <v>683</v>
      </c>
      <c r="J85" s="333" t="s">
        <v>684</v>
      </c>
      <c r="K85" s="333" t="s">
        <v>239</v>
      </c>
      <c r="L85" s="333" t="s">
        <v>240</v>
      </c>
      <c r="M85" s="333" t="s">
        <v>685</v>
      </c>
      <c r="N85" s="333" t="s">
        <v>24</v>
      </c>
      <c r="O85" s="333">
        <v>72</v>
      </c>
      <c r="P85" s="330" t="s">
        <v>132</v>
      </c>
      <c r="Q85" s="329">
        <v>1</v>
      </c>
      <c r="R85" s="330" t="s">
        <v>686</v>
      </c>
      <c r="S85" s="333" t="s">
        <v>687</v>
      </c>
      <c r="T85" s="333" t="s">
        <v>688</v>
      </c>
      <c r="U85" s="333">
        <v>2</v>
      </c>
      <c r="V85" s="340">
        <v>46023</v>
      </c>
      <c r="W85" s="340">
        <v>46387</v>
      </c>
      <c r="X85" s="333" t="s">
        <v>65</v>
      </c>
      <c r="Y85" s="333" t="s">
        <v>290</v>
      </c>
      <c r="Z85" s="333">
        <v>0</v>
      </c>
      <c r="AA85" s="333"/>
      <c r="AB85" s="333"/>
      <c r="AC85" s="333"/>
      <c r="AD85" s="333"/>
      <c r="AE85" s="333" t="s">
        <v>290</v>
      </c>
      <c r="AF85" s="333">
        <v>0</v>
      </c>
      <c r="AG85" s="232"/>
      <c r="AH85" s="370"/>
      <c r="AI85" s="232"/>
      <c r="AJ85" s="243" t="s">
        <v>290</v>
      </c>
      <c r="AK85" s="333" t="s">
        <v>689</v>
      </c>
      <c r="AL85" s="333">
        <v>1</v>
      </c>
      <c r="AM85" s="333"/>
      <c r="AN85" s="333"/>
      <c r="AO85" s="333"/>
      <c r="AP85" s="333"/>
      <c r="AQ85" s="333" t="s">
        <v>689</v>
      </c>
      <c r="AR85" s="336">
        <v>1</v>
      </c>
      <c r="AS85" s="332"/>
      <c r="AT85" s="332"/>
      <c r="AU85" s="332"/>
      <c r="AV85" s="332"/>
      <c r="AW85" s="332"/>
      <c r="AX85" s="332"/>
      <c r="AY85" s="338">
        <v>0</v>
      </c>
      <c r="AZ85" s="364"/>
      <c r="BA85" s="341"/>
    </row>
    <row r="86" spans="1:54" s="53" customFormat="1" ht="262.5" customHeight="1">
      <c r="B86" s="347" t="s">
        <v>690</v>
      </c>
      <c r="C86" s="333" t="s">
        <v>325</v>
      </c>
      <c r="D86" s="333" t="s">
        <v>354</v>
      </c>
      <c r="E86" s="333" t="s">
        <v>327</v>
      </c>
      <c r="F86" s="333" t="s">
        <v>328</v>
      </c>
      <c r="G86" s="333" t="s">
        <v>235</v>
      </c>
      <c r="H86" s="333" t="s">
        <v>355</v>
      </c>
      <c r="I86" s="333" t="s">
        <v>691</v>
      </c>
      <c r="J86" s="333" t="s">
        <v>692</v>
      </c>
      <c r="K86" s="333" t="s">
        <v>239</v>
      </c>
      <c r="L86" s="333" t="s">
        <v>240</v>
      </c>
      <c r="M86" s="333" t="s">
        <v>685</v>
      </c>
      <c r="N86" s="333" t="s">
        <v>24</v>
      </c>
      <c r="O86" s="348">
        <v>73</v>
      </c>
      <c r="P86" s="330" t="s">
        <v>133</v>
      </c>
      <c r="Q86" s="329">
        <v>1</v>
      </c>
      <c r="R86" s="330" t="s">
        <v>242</v>
      </c>
      <c r="S86" s="333" t="s">
        <v>693</v>
      </c>
      <c r="T86" s="333" t="s">
        <v>694</v>
      </c>
      <c r="U86" s="333">
        <v>4</v>
      </c>
      <c r="V86" s="340">
        <v>46023</v>
      </c>
      <c r="W86" s="340">
        <v>46387</v>
      </c>
      <c r="X86" s="333" t="s">
        <v>65</v>
      </c>
      <c r="Y86" s="333" t="s">
        <v>695</v>
      </c>
      <c r="Z86" s="333">
        <v>1</v>
      </c>
      <c r="AA86" s="333">
        <v>1</v>
      </c>
      <c r="AB86" s="335">
        <v>1</v>
      </c>
      <c r="AC86" s="333" t="s">
        <v>696</v>
      </c>
      <c r="AD86" s="332" t="s">
        <v>697</v>
      </c>
      <c r="AE86" s="333" t="s">
        <v>695</v>
      </c>
      <c r="AF86" s="333">
        <v>1</v>
      </c>
      <c r="AG86" s="232">
        <v>1</v>
      </c>
      <c r="AH86" s="370">
        <v>1</v>
      </c>
      <c r="AI86" s="232" t="s">
        <v>698</v>
      </c>
      <c r="AJ86" s="330" t="s">
        <v>250</v>
      </c>
      <c r="AK86" s="333" t="s">
        <v>695</v>
      </c>
      <c r="AL86" s="333">
        <v>1</v>
      </c>
      <c r="AM86" s="333"/>
      <c r="AN86" s="333"/>
      <c r="AO86" s="333"/>
      <c r="AP86" s="333"/>
      <c r="AQ86" s="333" t="s">
        <v>695</v>
      </c>
      <c r="AR86" s="336">
        <v>1</v>
      </c>
      <c r="AS86" s="332"/>
      <c r="AT86" s="332"/>
      <c r="AU86" s="332"/>
      <c r="AV86" s="332"/>
      <c r="AW86" s="332"/>
      <c r="AX86" s="332"/>
      <c r="AY86" s="363">
        <v>0.5</v>
      </c>
      <c r="AZ86" s="364"/>
      <c r="BA86" s="341"/>
    </row>
    <row r="87" spans="1:54" s="53" customFormat="1" ht="99.75" customHeight="1">
      <c r="B87" s="347" t="s">
        <v>377</v>
      </c>
      <c r="C87" s="333" t="s">
        <v>378</v>
      </c>
      <c r="D87" s="333" t="s">
        <v>378</v>
      </c>
      <c r="E87" s="333" t="s">
        <v>327</v>
      </c>
      <c r="F87" s="333" t="s">
        <v>328</v>
      </c>
      <c r="G87" s="333" t="s">
        <v>235</v>
      </c>
      <c r="H87" s="333" t="s">
        <v>379</v>
      </c>
      <c r="I87" s="333" t="s">
        <v>380</v>
      </c>
      <c r="J87" s="333" t="s">
        <v>381</v>
      </c>
      <c r="K87" s="333" t="s">
        <v>239</v>
      </c>
      <c r="L87" s="333" t="s">
        <v>240</v>
      </c>
      <c r="M87" s="333" t="s">
        <v>382</v>
      </c>
      <c r="N87" s="333" t="s">
        <v>24</v>
      </c>
      <c r="O87" s="333">
        <v>74</v>
      </c>
      <c r="P87" s="333" t="s">
        <v>135</v>
      </c>
      <c r="Q87" s="335">
        <v>1</v>
      </c>
      <c r="R87" s="333" t="s">
        <v>277</v>
      </c>
      <c r="S87" s="333" t="s">
        <v>699</v>
      </c>
      <c r="T87" s="333" t="s">
        <v>700</v>
      </c>
      <c r="U87" s="333">
        <v>1</v>
      </c>
      <c r="V87" s="340">
        <v>46266</v>
      </c>
      <c r="W87" s="340">
        <v>46387</v>
      </c>
      <c r="X87" s="333" t="s">
        <v>66</v>
      </c>
      <c r="Y87" s="333" t="s">
        <v>290</v>
      </c>
      <c r="Z87" s="333">
        <v>0</v>
      </c>
      <c r="AA87" s="333"/>
      <c r="AB87" s="333"/>
      <c r="AC87" s="333"/>
      <c r="AD87" s="333"/>
      <c r="AE87" s="333" t="s">
        <v>290</v>
      </c>
      <c r="AF87" s="333">
        <v>0</v>
      </c>
      <c r="AG87" s="232"/>
      <c r="AH87" s="370"/>
      <c r="AI87" s="232"/>
      <c r="AJ87" s="243" t="s">
        <v>290</v>
      </c>
      <c r="AK87" s="333" t="s">
        <v>290</v>
      </c>
      <c r="AL87" s="333">
        <v>0</v>
      </c>
      <c r="AM87" s="333"/>
      <c r="AN87" s="333"/>
      <c r="AO87" s="333"/>
      <c r="AP87" s="333"/>
      <c r="AQ87" s="333" t="s">
        <v>701</v>
      </c>
      <c r="AR87" s="336">
        <v>1</v>
      </c>
      <c r="AS87" s="332"/>
      <c r="AT87" s="332"/>
      <c r="AU87" s="332"/>
      <c r="AV87" s="332"/>
      <c r="AW87" s="332"/>
      <c r="AX87" s="332"/>
      <c r="AY87" s="338">
        <v>0</v>
      </c>
      <c r="AZ87" s="364"/>
      <c r="BA87" s="341"/>
    </row>
    <row r="88" spans="1:54" s="53" customFormat="1" ht="99.75" customHeight="1">
      <c r="B88" s="347" t="s">
        <v>377</v>
      </c>
      <c r="C88" s="333" t="s">
        <v>378</v>
      </c>
      <c r="D88" s="333" t="s">
        <v>378</v>
      </c>
      <c r="E88" s="333" t="s">
        <v>327</v>
      </c>
      <c r="F88" s="333" t="s">
        <v>328</v>
      </c>
      <c r="G88" s="333" t="s">
        <v>235</v>
      </c>
      <c r="H88" s="333" t="s">
        <v>379</v>
      </c>
      <c r="I88" s="333" t="s">
        <v>380</v>
      </c>
      <c r="J88" s="333" t="s">
        <v>381</v>
      </c>
      <c r="K88" s="333" t="s">
        <v>239</v>
      </c>
      <c r="L88" s="333" t="s">
        <v>240</v>
      </c>
      <c r="M88" s="333" t="s">
        <v>382</v>
      </c>
      <c r="N88" s="333" t="s">
        <v>24</v>
      </c>
      <c r="O88" s="348">
        <v>75</v>
      </c>
      <c r="P88" s="333" t="s">
        <v>134</v>
      </c>
      <c r="Q88" s="335">
        <v>1</v>
      </c>
      <c r="R88" s="333" t="s">
        <v>242</v>
      </c>
      <c r="S88" s="333" t="s">
        <v>702</v>
      </c>
      <c r="T88" s="333" t="s">
        <v>703</v>
      </c>
      <c r="U88" s="333">
        <v>3</v>
      </c>
      <c r="V88" s="340">
        <v>46023</v>
      </c>
      <c r="W88" s="340">
        <v>46265</v>
      </c>
      <c r="X88" s="333" t="s">
        <v>66</v>
      </c>
      <c r="Y88" s="333" t="s">
        <v>704</v>
      </c>
      <c r="Z88" s="333">
        <v>1</v>
      </c>
      <c r="AA88" s="332">
        <v>1</v>
      </c>
      <c r="AB88" s="331">
        <v>1</v>
      </c>
      <c r="AC88" s="332" t="s">
        <v>705</v>
      </c>
      <c r="AD88" s="332" t="s">
        <v>581</v>
      </c>
      <c r="AE88" s="333" t="s">
        <v>704</v>
      </c>
      <c r="AF88" s="333">
        <v>1</v>
      </c>
      <c r="AG88" s="243">
        <v>1</v>
      </c>
      <c r="AH88" s="244">
        <v>1</v>
      </c>
      <c r="AI88" s="369" t="s">
        <v>706</v>
      </c>
      <c r="AJ88" s="330" t="s">
        <v>266</v>
      </c>
      <c r="AK88" s="333" t="s">
        <v>704</v>
      </c>
      <c r="AL88" s="333">
        <v>1</v>
      </c>
      <c r="AM88" s="332"/>
      <c r="AN88" s="332"/>
      <c r="AO88" s="332"/>
      <c r="AP88" s="332"/>
      <c r="AQ88" s="333" t="s">
        <v>290</v>
      </c>
      <c r="AR88" s="336">
        <v>0</v>
      </c>
      <c r="AS88" s="332"/>
      <c r="AT88" s="332"/>
      <c r="AU88" s="332"/>
      <c r="AV88" s="332"/>
      <c r="AW88" s="332"/>
      <c r="AX88" s="332"/>
      <c r="AY88" s="363">
        <v>0.66</v>
      </c>
      <c r="AZ88" s="364"/>
      <c r="BA88" s="341"/>
    </row>
    <row r="89" spans="1:54" s="53" customFormat="1" ht="99.75" customHeight="1">
      <c r="B89" s="347" t="s">
        <v>363</v>
      </c>
      <c r="C89" s="333" t="s">
        <v>325</v>
      </c>
      <c r="D89" s="333" t="s">
        <v>354</v>
      </c>
      <c r="E89" s="333" t="s">
        <v>327</v>
      </c>
      <c r="F89" s="333" t="s">
        <v>328</v>
      </c>
      <c r="G89" s="333" t="s">
        <v>235</v>
      </c>
      <c r="H89" s="333" t="s">
        <v>355</v>
      </c>
      <c r="I89" s="333" t="s">
        <v>364</v>
      </c>
      <c r="J89" s="333" t="s">
        <v>707</v>
      </c>
      <c r="K89" s="333" t="s">
        <v>239</v>
      </c>
      <c r="L89" s="333" t="s">
        <v>240</v>
      </c>
      <c r="M89" s="333" t="s">
        <v>366</v>
      </c>
      <c r="N89" s="333" t="s">
        <v>24</v>
      </c>
      <c r="O89" s="333">
        <v>76</v>
      </c>
      <c r="P89" s="330" t="s">
        <v>136</v>
      </c>
      <c r="Q89" s="329">
        <v>1</v>
      </c>
      <c r="R89" s="330" t="s">
        <v>242</v>
      </c>
      <c r="S89" s="333" t="s">
        <v>708</v>
      </c>
      <c r="T89" s="333" t="s">
        <v>709</v>
      </c>
      <c r="U89" s="333">
        <v>2</v>
      </c>
      <c r="V89" s="340">
        <v>46023</v>
      </c>
      <c r="W89" s="340">
        <v>46387</v>
      </c>
      <c r="X89" s="333" t="s">
        <v>67</v>
      </c>
      <c r="Y89" s="333" t="s">
        <v>290</v>
      </c>
      <c r="Z89" s="333">
        <v>0</v>
      </c>
      <c r="AA89" s="333"/>
      <c r="AB89" s="333"/>
      <c r="AC89" s="333"/>
      <c r="AD89" s="333"/>
      <c r="AE89" s="333" t="s">
        <v>710</v>
      </c>
      <c r="AF89" s="333">
        <v>1</v>
      </c>
      <c r="AG89" s="232">
        <v>1</v>
      </c>
      <c r="AH89" s="370">
        <v>1</v>
      </c>
      <c r="AI89" s="232" t="s">
        <v>711</v>
      </c>
      <c r="AJ89" s="526" t="s">
        <v>2640</v>
      </c>
      <c r="AK89" s="333" t="s">
        <v>290</v>
      </c>
      <c r="AL89" s="333">
        <v>0</v>
      </c>
      <c r="AM89" s="333"/>
      <c r="AN89" s="333"/>
      <c r="AO89" s="333"/>
      <c r="AP89" s="333"/>
      <c r="AQ89" s="333" t="s">
        <v>710</v>
      </c>
      <c r="AR89" s="336">
        <v>1</v>
      </c>
      <c r="AS89" s="332"/>
      <c r="AT89" s="332"/>
      <c r="AU89" s="332"/>
      <c r="AV89" s="332"/>
      <c r="AW89" s="332"/>
      <c r="AX89" s="332"/>
      <c r="AY89" s="338">
        <v>0.5</v>
      </c>
      <c r="AZ89" s="364"/>
      <c r="BA89" s="341"/>
    </row>
    <row r="90" spans="1:54" ht="99.75" customHeight="1">
      <c r="A90" s="53"/>
      <c r="B90" s="347" t="s">
        <v>363</v>
      </c>
      <c r="C90" s="333" t="s">
        <v>325</v>
      </c>
      <c r="D90" s="333" t="s">
        <v>354</v>
      </c>
      <c r="E90" s="333" t="s">
        <v>327</v>
      </c>
      <c r="F90" s="333" t="s">
        <v>328</v>
      </c>
      <c r="G90" s="333" t="s">
        <v>235</v>
      </c>
      <c r="H90" s="333" t="s">
        <v>355</v>
      </c>
      <c r="I90" s="333" t="s">
        <v>370</v>
      </c>
      <c r="J90" s="333" t="s">
        <v>371</v>
      </c>
      <c r="K90" s="333" t="s">
        <v>239</v>
      </c>
      <c r="L90" s="333" t="s">
        <v>240</v>
      </c>
      <c r="M90" s="333" t="s">
        <v>366</v>
      </c>
      <c r="N90" s="333" t="s">
        <v>24</v>
      </c>
      <c r="O90" s="348">
        <v>77</v>
      </c>
      <c r="P90" s="330" t="s">
        <v>137</v>
      </c>
      <c r="Q90" s="329">
        <v>1</v>
      </c>
      <c r="R90" s="330" t="s">
        <v>242</v>
      </c>
      <c r="S90" s="333" t="s">
        <v>712</v>
      </c>
      <c r="T90" s="333" t="s">
        <v>713</v>
      </c>
      <c r="U90" s="333">
        <v>2</v>
      </c>
      <c r="V90" s="340">
        <v>46023</v>
      </c>
      <c r="W90" s="340">
        <v>46387</v>
      </c>
      <c r="X90" s="333" t="s">
        <v>67</v>
      </c>
      <c r="Y90" s="333" t="s">
        <v>290</v>
      </c>
      <c r="Z90" s="333">
        <v>0</v>
      </c>
      <c r="AA90" s="333"/>
      <c r="AB90" s="333"/>
      <c r="AC90" s="333"/>
      <c r="AD90" s="333"/>
      <c r="AE90" s="333" t="s">
        <v>714</v>
      </c>
      <c r="AF90" s="333">
        <v>1</v>
      </c>
      <c r="AG90" s="232">
        <v>1</v>
      </c>
      <c r="AH90" s="370">
        <v>1</v>
      </c>
      <c r="AI90" s="232" t="s">
        <v>715</v>
      </c>
      <c r="AJ90" s="330" t="s">
        <v>266</v>
      </c>
      <c r="AK90" s="333" t="s">
        <v>290</v>
      </c>
      <c r="AL90" s="333">
        <v>0</v>
      </c>
      <c r="AM90" s="333"/>
      <c r="AN90" s="333"/>
      <c r="AO90" s="333"/>
      <c r="AP90" s="333"/>
      <c r="AQ90" s="333" t="s">
        <v>714</v>
      </c>
      <c r="AR90" s="336">
        <v>1</v>
      </c>
      <c r="AS90" s="332"/>
      <c r="AT90" s="332"/>
      <c r="AU90" s="332"/>
      <c r="AV90" s="332"/>
      <c r="AW90" s="332"/>
      <c r="AX90" s="332"/>
      <c r="AY90" s="338">
        <v>0.5</v>
      </c>
      <c r="AZ90" s="364"/>
      <c r="BA90" s="341"/>
      <c r="BB90" s="53"/>
    </row>
    <row r="91" spans="1:54" ht="99.75" customHeight="1">
      <c r="A91" s="53"/>
      <c r="B91" s="347" t="s">
        <v>353</v>
      </c>
      <c r="C91" s="333" t="s">
        <v>325</v>
      </c>
      <c r="D91" s="333" t="s">
        <v>716</v>
      </c>
      <c r="E91" s="333" t="s">
        <v>327</v>
      </c>
      <c r="F91" s="333" t="s">
        <v>328</v>
      </c>
      <c r="G91" s="333" t="s">
        <v>235</v>
      </c>
      <c r="H91" s="333" t="s">
        <v>355</v>
      </c>
      <c r="I91" s="333" t="s">
        <v>717</v>
      </c>
      <c r="J91" s="333" t="s">
        <v>718</v>
      </c>
      <c r="K91" s="333" t="s">
        <v>239</v>
      </c>
      <c r="L91" s="333" t="s">
        <v>240</v>
      </c>
      <c r="M91" s="333" t="s">
        <v>358</v>
      </c>
      <c r="N91" s="333" t="s">
        <v>24</v>
      </c>
      <c r="O91" s="333">
        <v>78</v>
      </c>
      <c r="P91" s="330" t="s">
        <v>139</v>
      </c>
      <c r="Q91" s="329">
        <v>1</v>
      </c>
      <c r="R91" s="330" t="s">
        <v>277</v>
      </c>
      <c r="S91" s="333" t="s">
        <v>719</v>
      </c>
      <c r="T91" s="333" t="s">
        <v>720</v>
      </c>
      <c r="U91" s="333">
        <v>4</v>
      </c>
      <c r="V91" s="340">
        <v>46023</v>
      </c>
      <c r="W91" s="340">
        <v>46387</v>
      </c>
      <c r="X91" s="333" t="s">
        <v>68</v>
      </c>
      <c r="Y91" s="333" t="s">
        <v>721</v>
      </c>
      <c r="Z91" s="333">
        <v>1</v>
      </c>
      <c r="AA91" s="333">
        <v>1</v>
      </c>
      <c r="AB91" s="335">
        <v>1</v>
      </c>
      <c r="AC91" s="330" t="s">
        <v>722</v>
      </c>
      <c r="AD91" s="332" t="s">
        <v>581</v>
      </c>
      <c r="AE91" s="333" t="s">
        <v>721</v>
      </c>
      <c r="AF91" s="333">
        <v>1</v>
      </c>
      <c r="AG91" s="232">
        <v>1</v>
      </c>
      <c r="AH91" s="370">
        <v>1</v>
      </c>
      <c r="AI91" s="232" t="s">
        <v>723</v>
      </c>
      <c r="AJ91" s="526" t="s">
        <v>724</v>
      </c>
      <c r="AK91" s="333" t="s">
        <v>721</v>
      </c>
      <c r="AL91" s="333">
        <v>1</v>
      </c>
      <c r="AM91" s="333"/>
      <c r="AN91" s="333"/>
      <c r="AO91" s="333"/>
      <c r="AP91" s="333"/>
      <c r="AQ91" s="333" t="s">
        <v>721</v>
      </c>
      <c r="AR91" s="336">
        <v>1</v>
      </c>
      <c r="AS91" s="332"/>
      <c r="AT91" s="332"/>
      <c r="AU91" s="332"/>
      <c r="AV91" s="332"/>
      <c r="AW91" s="332"/>
      <c r="AX91" s="332"/>
      <c r="AY91" s="363">
        <v>0.5</v>
      </c>
      <c r="AZ91" s="364"/>
      <c r="BA91" s="341"/>
      <c r="BB91" s="53"/>
    </row>
    <row r="92" spans="1:54" ht="99.75" customHeight="1">
      <c r="A92" s="53"/>
      <c r="B92" s="347" t="s">
        <v>353</v>
      </c>
      <c r="C92" s="333" t="s">
        <v>325</v>
      </c>
      <c r="D92" s="333" t="s">
        <v>716</v>
      </c>
      <c r="E92" s="333" t="s">
        <v>327</v>
      </c>
      <c r="F92" s="333" t="s">
        <v>328</v>
      </c>
      <c r="G92" s="333" t="s">
        <v>235</v>
      </c>
      <c r="H92" s="333" t="s">
        <v>355</v>
      </c>
      <c r="I92" s="333" t="s">
        <v>717</v>
      </c>
      <c r="J92" s="333" t="s">
        <v>718</v>
      </c>
      <c r="K92" s="333" t="s">
        <v>239</v>
      </c>
      <c r="L92" s="333" t="s">
        <v>240</v>
      </c>
      <c r="M92" s="333" t="s">
        <v>358</v>
      </c>
      <c r="N92" s="333" t="s">
        <v>24</v>
      </c>
      <c r="O92" s="348">
        <v>79</v>
      </c>
      <c r="P92" s="330" t="s">
        <v>138</v>
      </c>
      <c r="Q92" s="329">
        <v>1</v>
      </c>
      <c r="R92" s="330" t="s">
        <v>242</v>
      </c>
      <c r="S92" s="333" t="s">
        <v>725</v>
      </c>
      <c r="T92" s="333" t="s">
        <v>726</v>
      </c>
      <c r="U92" s="333">
        <v>2</v>
      </c>
      <c r="V92" s="340">
        <v>46023</v>
      </c>
      <c r="W92" s="340">
        <v>46387</v>
      </c>
      <c r="X92" s="333" t="s">
        <v>68</v>
      </c>
      <c r="Y92" s="333" t="s">
        <v>290</v>
      </c>
      <c r="Z92" s="333">
        <v>0</v>
      </c>
      <c r="AA92" s="333" t="s">
        <v>727</v>
      </c>
      <c r="AB92" s="333"/>
      <c r="AC92" s="330" t="s">
        <v>727</v>
      </c>
      <c r="AD92" s="333" t="s">
        <v>727</v>
      </c>
      <c r="AE92" s="333" t="s">
        <v>728</v>
      </c>
      <c r="AF92" s="333">
        <v>1</v>
      </c>
      <c r="AG92" s="232">
        <v>1</v>
      </c>
      <c r="AH92" s="370">
        <v>1</v>
      </c>
      <c r="AI92" s="232" t="s">
        <v>729</v>
      </c>
      <c r="AJ92" s="330" t="s">
        <v>266</v>
      </c>
      <c r="AK92" s="333" t="s">
        <v>290</v>
      </c>
      <c r="AL92" s="333">
        <v>0</v>
      </c>
      <c r="AM92" s="333"/>
      <c r="AN92" s="333"/>
      <c r="AO92" s="333"/>
      <c r="AP92" s="333"/>
      <c r="AQ92" s="333" t="s">
        <v>728</v>
      </c>
      <c r="AR92" s="336">
        <v>1</v>
      </c>
      <c r="AS92" s="332"/>
      <c r="AT92" s="332"/>
      <c r="AU92" s="332"/>
      <c r="AV92" s="332"/>
      <c r="AW92" s="332"/>
      <c r="AX92" s="332"/>
      <c r="AY92" s="338">
        <v>0.5</v>
      </c>
      <c r="AZ92" s="364"/>
      <c r="BA92" s="341"/>
      <c r="BB92" s="53"/>
    </row>
    <row r="93" spans="1:54" ht="99.75" customHeight="1">
      <c r="B93" s="347" t="s">
        <v>421</v>
      </c>
      <c r="C93" s="333" t="s">
        <v>378</v>
      </c>
      <c r="D93" s="333" t="s">
        <v>378</v>
      </c>
      <c r="E93" s="333" t="s">
        <v>327</v>
      </c>
      <c r="F93" s="333" t="s">
        <v>328</v>
      </c>
      <c r="G93" s="333" t="s">
        <v>235</v>
      </c>
      <c r="H93" s="333" t="s">
        <v>422</v>
      </c>
      <c r="I93" s="333" t="s">
        <v>730</v>
      </c>
      <c r="J93" s="333" t="s">
        <v>731</v>
      </c>
      <c r="K93" s="333" t="s">
        <v>239</v>
      </c>
      <c r="L93" s="333" t="s">
        <v>240</v>
      </c>
      <c r="M93" s="333" t="s">
        <v>241</v>
      </c>
      <c r="N93" s="333" t="s">
        <v>24</v>
      </c>
      <c r="O93" s="333">
        <v>80</v>
      </c>
      <c r="P93" s="333" t="s">
        <v>140</v>
      </c>
      <c r="Q93" s="335">
        <v>1</v>
      </c>
      <c r="R93" s="333" t="s">
        <v>242</v>
      </c>
      <c r="S93" s="340" t="s">
        <v>732</v>
      </c>
      <c r="T93" s="340" t="s">
        <v>733</v>
      </c>
      <c r="U93" s="333">
        <v>4</v>
      </c>
      <c r="V93" s="340">
        <v>46023</v>
      </c>
      <c r="W93" s="340">
        <v>46387</v>
      </c>
      <c r="X93" s="340" t="s">
        <v>69</v>
      </c>
      <c r="Y93" s="340" t="s">
        <v>734</v>
      </c>
      <c r="Z93" s="333">
        <v>1</v>
      </c>
      <c r="AA93" s="332">
        <v>1</v>
      </c>
      <c r="AB93" s="331">
        <v>1</v>
      </c>
      <c r="AC93" s="333" t="s">
        <v>735</v>
      </c>
      <c r="AD93" s="332" t="s">
        <v>581</v>
      </c>
      <c r="AE93" s="333" t="s">
        <v>736</v>
      </c>
      <c r="AF93" s="333">
        <v>1</v>
      </c>
      <c r="AG93" s="243">
        <v>1</v>
      </c>
      <c r="AH93" s="244">
        <v>1</v>
      </c>
      <c r="AI93" s="232" t="s">
        <v>737</v>
      </c>
      <c r="AJ93" s="330" t="s">
        <v>266</v>
      </c>
      <c r="AK93" s="333" t="s">
        <v>738</v>
      </c>
      <c r="AL93" s="333">
        <v>1</v>
      </c>
      <c r="AM93" s="332"/>
      <c r="AN93" s="332"/>
      <c r="AO93" s="332"/>
      <c r="AP93" s="332"/>
      <c r="AQ93" s="333" t="s">
        <v>739</v>
      </c>
      <c r="AR93" s="336">
        <v>1</v>
      </c>
      <c r="AS93" s="332"/>
      <c r="AT93" s="332"/>
      <c r="AU93" s="332"/>
      <c r="AV93" s="332"/>
      <c r="AW93" s="332"/>
      <c r="AX93" s="332"/>
      <c r="AY93" s="363">
        <v>0.5</v>
      </c>
      <c r="AZ93" s="364"/>
      <c r="BA93" s="341"/>
    </row>
    <row r="94" spans="1:54" ht="99.75" customHeight="1">
      <c r="B94" s="347" t="s">
        <v>421</v>
      </c>
      <c r="C94" s="333" t="s">
        <v>378</v>
      </c>
      <c r="D94" s="333" t="s">
        <v>378</v>
      </c>
      <c r="E94" s="333" t="s">
        <v>327</v>
      </c>
      <c r="F94" s="333" t="s">
        <v>328</v>
      </c>
      <c r="G94" s="333" t="s">
        <v>235</v>
      </c>
      <c r="H94" s="333" t="s">
        <v>422</v>
      </c>
      <c r="I94" s="333" t="s">
        <v>740</v>
      </c>
      <c r="J94" s="333" t="s">
        <v>741</v>
      </c>
      <c r="K94" s="333" t="s">
        <v>239</v>
      </c>
      <c r="L94" s="333" t="s">
        <v>240</v>
      </c>
      <c r="M94" s="333" t="s">
        <v>241</v>
      </c>
      <c r="N94" s="333" t="s">
        <v>24</v>
      </c>
      <c r="O94" s="348">
        <v>81</v>
      </c>
      <c r="P94" s="330" t="s">
        <v>142</v>
      </c>
      <c r="Q94" s="329">
        <v>1</v>
      </c>
      <c r="R94" s="330" t="s">
        <v>686</v>
      </c>
      <c r="S94" s="330" t="s">
        <v>742</v>
      </c>
      <c r="T94" s="330" t="s">
        <v>743</v>
      </c>
      <c r="U94" s="329">
        <v>1</v>
      </c>
      <c r="V94" s="352">
        <v>46174</v>
      </c>
      <c r="W94" s="352">
        <v>46387</v>
      </c>
      <c r="X94" s="333" t="s">
        <v>70</v>
      </c>
      <c r="Y94" s="333" t="s">
        <v>290</v>
      </c>
      <c r="Z94" s="333">
        <v>0</v>
      </c>
      <c r="AA94" s="332"/>
      <c r="AB94" s="332"/>
      <c r="AC94" s="332"/>
      <c r="AD94" s="332"/>
      <c r="AE94" s="333" t="s">
        <v>744</v>
      </c>
      <c r="AF94" s="335">
        <v>0.5</v>
      </c>
      <c r="AG94" s="370">
        <v>0.5</v>
      </c>
      <c r="AH94" s="370">
        <v>1</v>
      </c>
      <c r="AI94" s="232" t="s">
        <v>745</v>
      </c>
      <c r="AJ94" s="330" t="s">
        <v>266</v>
      </c>
      <c r="AK94" s="333" t="s">
        <v>290</v>
      </c>
      <c r="AL94" s="333">
        <v>0</v>
      </c>
      <c r="AM94" s="332"/>
      <c r="AN94" s="332"/>
      <c r="AO94" s="332"/>
      <c r="AP94" s="332"/>
      <c r="AQ94" s="330" t="s">
        <v>746</v>
      </c>
      <c r="AR94" s="334">
        <v>1</v>
      </c>
      <c r="AS94" s="332"/>
      <c r="AT94" s="332"/>
      <c r="AU94" s="332"/>
      <c r="AV94" s="332"/>
      <c r="AW94" s="332"/>
      <c r="AX94" s="332"/>
      <c r="AY94" s="338">
        <v>0.5</v>
      </c>
      <c r="AZ94" s="364"/>
      <c r="BA94" s="341"/>
    </row>
    <row r="95" spans="1:54" ht="99.75" customHeight="1">
      <c r="B95" s="347" t="s">
        <v>747</v>
      </c>
      <c r="C95" s="333" t="s">
        <v>378</v>
      </c>
      <c r="D95" s="333" t="s">
        <v>378</v>
      </c>
      <c r="E95" s="333" t="s">
        <v>327</v>
      </c>
      <c r="F95" s="333" t="s">
        <v>328</v>
      </c>
      <c r="G95" s="333" t="s">
        <v>235</v>
      </c>
      <c r="H95" s="333" t="s">
        <v>422</v>
      </c>
      <c r="I95" s="333" t="s">
        <v>748</v>
      </c>
      <c r="J95" s="333" t="s">
        <v>749</v>
      </c>
      <c r="K95" s="333" t="s">
        <v>239</v>
      </c>
      <c r="L95" s="333" t="s">
        <v>240</v>
      </c>
      <c r="M95" s="333" t="s">
        <v>241</v>
      </c>
      <c r="N95" s="333" t="s">
        <v>24</v>
      </c>
      <c r="O95" s="333">
        <v>82</v>
      </c>
      <c r="P95" s="330" t="s">
        <v>141</v>
      </c>
      <c r="Q95" s="329">
        <v>1</v>
      </c>
      <c r="R95" s="330" t="s">
        <v>686</v>
      </c>
      <c r="S95" s="333" t="s">
        <v>750</v>
      </c>
      <c r="T95" s="330" t="s">
        <v>743</v>
      </c>
      <c r="U95" s="329">
        <v>1</v>
      </c>
      <c r="V95" s="352">
        <v>46174</v>
      </c>
      <c r="W95" s="352">
        <v>46387</v>
      </c>
      <c r="X95" s="333" t="s">
        <v>70</v>
      </c>
      <c r="Y95" s="333" t="s">
        <v>290</v>
      </c>
      <c r="Z95" s="333">
        <v>0</v>
      </c>
      <c r="AA95" s="332"/>
      <c r="AB95" s="332"/>
      <c r="AC95" s="332"/>
      <c r="AD95" s="332"/>
      <c r="AE95" s="333" t="s">
        <v>751</v>
      </c>
      <c r="AF95" s="335">
        <v>0.5</v>
      </c>
      <c r="AG95" s="370">
        <v>0.5</v>
      </c>
      <c r="AH95" s="370">
        <v>1</v>
      </c>
      <c r="AI95" s="232" t="s">
        <v>752</v>
      </c>
      <c r="AJ95" s="330" t="s">
        <v>266</v>
      </c>
      <c r="AK95" s="333" t="s">
        <v>290</v>
      </c>
      <c r="AL95" s="333">
        <v>0</v>
      </c>
      <c r="AM95" s="332"/>
      <c r="AN95" s="332"/>
      <c r="AO95" s="332"/>
      <c r="AP95" s="332"/>
      <c r="AQ95" s="333" t="s">
        <v>753</v>
      </c>
      <c r="AR95" s="337">
        <v>1</v>
      </c>
      <c r="AS95" s="332"/>
      <c r="AT95" s="332"/>
      <c r="AU95" s="332"/>
      <c r="AV95" s="332"/>
      <c r="AW95" s="332"/>
      <c r="AX95" s="332"/>
      <c r="AY95" s="338">
        <v>0.5</v>
      </c>
      <c r="AZ95" s="364"/>
      <c r="BA95" s="341"/>
    </row>
    <row r="96" spans="1:54" ht="99.75" customHeight="1">
      <c r="A96" s="53"/>
      <c r="B96" s="347" t="s">
        <v>412</v>
      </c>
      <c r="C96" s="333" t="s">
        <v>325</v>
      </c>
      <c r="D96" s="333" t="s">
        <v>413</v>
      </c>
      <c r="E96" s="333" t="s">
        <v>327</v>
      </c>
      <c r="F96" s="333" t="s">
        <v>328</v>
      </c>
      <c r="G96" s="333" t="s">
        <v>235</v>
      </c>
      <c r="H96" s="333" t="s">
        <v>414</v>
      </c>
      <c r="I96" s="333" t="s">
        <v>415</v>
      </c>
      <c r="J96" s="333" t="s">
        <v>416</v>
      </c>
      <c r="K96" s="333" t="s">
        <v>239</v>
      </c>
      <c r="L96" s="333" t="s">
        <v>240</v>
      </c>
      <c r="M96" s="333" t="s">
        <v>417</v>
      </c>
      <c r="N96" s="333" t="s">
        <v>24</v>
      </c>
      <c r="O96" s="348">
        <v>83</v>
      </c>
      <c r="P96" s="333" t="s">
        <v>143</v>
      </c>
      <c r="Q96" s="335">
        <v>1</v>
      </c>
      <c r="R96" s="333" t="s">
        <v>242</v>
      </c>
      <c r="S96" s="333" t="s">
        <v>699</v>
      </c>
      <c r="T96" s="333" t="s">
        <v>754</v>
      </c>
      <c r="U96" s="333">
        <v>2</v>
      </c>
      <c r="V96" s="340">
        <v>46023</v>
      </c>
      <c r="W96" s="340">
        <v>46387</v>
      </c>
      <c r="X96" s="333" t="s">
        <v>71</v>
      </c>
      <c r="Y96" s="333" t="s">
        <v>290</v>
      </c>
      <c r="Z96" s="333">
        <v>0</v>
      </c>
      <c r="AA96" s="332"/>
      <c r="AB96" s="332"/>
      <c r="AC96" s="332"/>
      <c r="AD96" s="332"/>
      <c r="AE96" s="333" t="s">
        <v>701</v>
      </c>
      <c r="AF96" s="333">
        <v>1</v>
      </c>
      <c r="AG96" s="243">
        <v>1</v>
      </c>
      <c r="AH96" s="244">
        <v>1</v>
      </c>
      <c r="AI96" s="232" t="s">
        <v>755</v>
      </c>
      <c r="AJ96" s="330" t="s">
        <v>266</v>
      </c>
      <c r="AK96" s="333" t="s">
        <v>290</v>
      </c>
      <c r="AL96" s="333">
        <v>0</v>
      </c>
      <c r="AM96" s="332"/>
      <c r="AN96" s="332"/>
      <c r="AO96" s="332"/>
      <c r="AP96" s="332"/>
      <c r="AQ96" s="333" t="s">
        <v>701</v>
      </c>
      <c r="AR96" s="336">
        <v>1</v>
      </c>
      <c r="AS96" s="332"/>
      <c r="AT96" s="332"/>
      <c r="AU96" s="332"/>
      <c r="AV96" s="332"/>
      <c r="AW96" s="332"/>
      <c r="AX96" s="332"/>
      <c r="AY96" s="338">
        <v>0.5</v>
      </c>
      <c r="AZ96" s="364"/>
      <c r="BA96" s="341"/>
      <c r="BB96" s="53"/>
    </row>
    <row r="97" spans="1:54" ht="99.75" customHeight="1">
      <c r="A97" s="53"/>
      <c r="B97" s="347" t="s">
        <v>391</v>
      </c>
      <c r="C97" s="333" t="s">
        <v>325</v>
      </c>
      <c r="D97" s="333" t="s">
        <v>354</v>
      </c>
      <c r="E97" s="333" t="s">
        <v>327</v>
      </c>
      <c r="F97" s="333" t="s">
        <v>328</v>
      </c>
      <c r="G97" s="333" t="s">
        <v>235</v>
      </c>
      <c r="H97" s="333" t="s">
        <v>392</v>
      </c>
      <c r="I97" s="333" t="s">
        <v>393</v>
      </c>
      <c r="J97" s="333" t="s">
        <v>394</v>
      </c>
      <c r="K97" s="333" t="s">
        <v>239</v>
      </c>
      <c r="L97" s="333" t="s">
        <v>240</v>
      </c>
      <c r="M97" s="333" t="s">
        <v>395</v>
      </c>
      <c r="N97" s="333" t="s">
        <v>24</v>
      </c>
      <c r="O97" s="333">
        <v>84</v>
      </c>
      <c r="P97" s="333" t="s">
        <v>145</v>
      </c>
      <c r="Q97" s="335">
        <v>1</v>
      </c>
      <c r="R97" s="333" t="s">
        <v>242</v>
      </c>
      <c r="S97" s="333" t="s">
        <v>756</v>
      </c>
      <c r="T97" s="333" t="s">
        <v>757</v>
      </c>
      <c r="U97" s="333">
        <v>14</v>
      </c>
      <c r="V97" s="340">
        <v>46023</v>
      </c>
      <c r="W97" s="340">
        <v>46387</v>
      </c>
      <c r="X97" s="333" t="s">
        <v>72</v>
      </c>
      <c r="Y97" s="333" t="s">
        <v>758</v>
      </c>
      <c r="Z97" s="333">
        <v>3</v>
      </c>
      <c r="AA97" s="332">
        <v>3</v>
      </c>
      <c r="AB97" s="331">
        <v>1</v>
      </c>
      <c r="AC97" s="333" t="s">
        <v>759</v>
      </c>
      <c r="AD97" s="332" t="s">
        <v>581</v>
      </c>
      <c r="AE97" s="333" t="s">
        <v>758</v>
      </c>
      <c r="AF97" s="333">
        <v>4</v>
      </c>
      <c r="AG97" s="243">
        <v>4</v>
      </c>
      <c r="AH97" s="244">
        <v>1</v>
      </c>
      <c r="AI97" s="232" t="s">
        <v>760</v>
      </c>
      <c r="AJ97" s="330" t="s">
        <v>250</v>
      </c>
      <c r="AK97" s="333" t="s">
        <v>758</v>
      </c>
      <c r="AL97" s="333">
        <v>4</v>
      </c>
      <c r="AM97" s="332"/>
      <c r="AN97" s="332"/>
      <c r="AO97" s="332"/>
      <c r="AP97" s="332"/>
      <c r="AQ97" s="333" t="s">
        <v>758</v>
      </c>
      <c r="AR97" s="336">
        <v>3</v>
      </c>
      <c r="AS97" s="332"/>
      <c r="AT97" s="332"/>
      <c r="AU97" s="332"/>
      <c r="AV97" s="332"/>
      <c r="AW97" s="332"/>
      <c r="AX97" s="332"/>
      <c r="AY97" s="363">
        <v>0.5</v>
      </c>
      <c r="AZ97" s="364"/>
      <c r="BA97" s="341"/>
      <c r="BB97" s="53"/>
    </row>
    <row r="98" spans="1:54" ht="99.75" customHeight="1">
      <c r="A98" s="53"/>
      <c r="B98" s="347" t="s">
        <v>391</v>
      </c>
      <c r="C98" s="333" t="s">
        <v>325</v>
      </c>
      <c r="D98" s="333" t="s">
        <v>354</v>
      </c>
      <c r="E98" s="333" t="s">
        <v>327</v>
      </c>
      <c r="F98" s="333" t="s">
        <v>328</v>
      </c>
      <c r="G98" s="333" t="s">
        <v>235</v>
      </c>
      <c r="H98" s="333" t="s">
        <v>392</v>
      </c>
      <c r="I98" s="333" t="s">
        <v>393</v>
      </c>
      <c r="J98" s="333" t="s">
        <v>761</v>
      </c>
      <c r="K98" s="333" t="s">
        <v>239</v>
      </c>
      <c r="L98" s="333" t="s">
        <v>240</v>
      </c>
      <c r="M98" s="333" t="s">
        <v>395</v>
      </c>
      <c r="N98" s="333" t="s">
        <v>24</v>
      </c>
      <c r="O98" s="348">
        <v>85</v>
      </c>
      <c r="P98" s="333" t="s">
        <v>144</v>
      </c>
      <c r="Q98" s="335">
        <v>1</v>
      </c>
      <c r="R98" s="333" t="s">
        <v>242</v>
      </c>
      <c r="S98" s="333" t="s">
        <v>699</v>
      </c>
      <c r="T98" s="333" t="s">
        <v>754</v>
      </c>
      <c r="U98" s="333">
        <v>2</v>
      </c>
      <c r="V98" s="340">
        <v>46023</v>
      </c>
      <c r="W98" s="340">
        <v>46387</v>
      </c>
      <c r="X98" s="333" t="s">
        <v>72</v>
      </c>
      <c r="Y98" s="333" t="s">
        <v>290</v>
      </c>
      <c r="Z98" s="333">
        <v>0</v>
      </c>
      <c r="AA98" s="332"/>
      <c r="AB98" s="332"/>
      <c r="AC98" s="332"/>
      <c r="AD98" s="332"/>
      <c r="AE98" s="333" t="s">
        <v>701</v>
      </c>
      <c r="AF98" s="333">
        <v>1</v>
      </c>
      <c r="AG98" s="243">
        <v>1</v>
      </c>
      <c r="AH98" s="244">
        <v>1</v>
      </c>
      <c r="AI98" s="232" t="s">
        <v>762</v>
      </c>
      <c r="AJ98" s="330" t="s">
        <v>266</v>
      </c>
      <c r="AK98" s="333" t="s">
        <v>290</v>
      </c>
      <c r="AL98" s="333">
        <v>0</v>
      </c>
      <c r="AM98" s="332"/>
      <c r="AN98" s="332"/>
      <c r="AO98" s="332"/>
      <c r="AP98" s="332"/>
      <c r="AQ98" s="333" t="s">
        <v>701</v>
      </c>
      <c r="AR98" s="336">
        <v>1</v>
      </c>
      <c r="AS98" s="332"/>
      <c r="AT98" s="332"/>
      <c r="AU98" s="332"/>
      <c r="AV98" s="332"/>
      <c r="AW98" s="332"/>
      <c r="AX98" s="332"/>
      <c r="AY98" s="338">
        <v>0.5</v>
      </c>
      <c r="AZ98" s="364"/>
      <c r="BA98" s="341"/>
      <c r="BB98" s="53"/>
    </row>
    <row r="99" spans="1:54" ht="99.75" customHeight="1">
      <c r="A99" s="53"/>
      <c r="B99" s="347" t="s">
        <v>399</v>
      </c>
      <c r="C99" s="333" t="s">
        <v>325</v>
      </c>
      <c r="D99" s="333" t="s">
        <v>354</v>
      </c>
      <c r="E99" s="333" t="s">
        <v>327</v>
      </c>
      <c r="F99" s="333" t="s">
        <v>328</v>
      </c>
      <c r="G99" s="333" t="s">
        <v>235</v>
      </c>
      <c r="H99" s="333" t="s">
        <v>400</v>
      </c>
      <c r="I99" s="333" t="s">
        <v>401</v>
      </c>
      <c r="J99" s="333" t="s">
        <v>763</v>
      </c>
      <c r="K99" s="333" t="s">
        <v>239</v>
      </c>
      <c r="L99" s="333" t="s">
        <v>240</v>
      </c>
      <c r="M99" s="333" t="s">
        <v>403</v>
      </c>
      <c r="N99" s="333" t="s">
        <v>24</v>
      </c>
      <c r="O99" s="333">
        <v>86</v>
      </c>
      <c r="P99" s="333" t="s">
        <v>147</v>
      </c>
      <c r="Q99" s="335">
        <v>1</v>
      </c>
      <c r="R99" s="333" t="s">
        <v>277</v>
      </c>
      <c r="S99" s="333" t="s">
        <v>764</v>
      </c>
      <c r="T99" s="333" t="s">
        <v>765</v>
      </c>
      <c r="U99" s="333">
        <v>1</v>
      </c>
      <c r="V99" s="340">
        <v>46327</v>
      </c>
      <c r="W99" s="340">
        <v>46387</v>
      </c>
      <c r="X99" s="333" t="s">
        <v>73</v>
      </c>
      <c r="Y99" s="333" t="s">
        <v>290</v>
      </c>
      <c r="Z99" s="333">
        <v>0</v>
      </c>
      <c r="AA99" s="332"/>
      <c r="AB99" s="332"/>
      <c r="AC99" s="332"/>
      <c r="AD99" s="332"/>
      <c r="AE99" s="333" t="s">
        <v>290</v>
      </c>
      <c r="AF99" s="333">
        <v>0</v>
      </c>
      <c r="AG99" s="243"/>
      <c r="AH99" s="244"/>
      <c r="AI99" s="232"/>
      <c r="AJ99" s="243" t="s">
        <v>290</v>
      </c>
      <c r="AK99" s="333" t="s">
        <v>290</v>
      </c>
      <c r="AL99" s="333">
        <v>0</v>
      </c>
      <c r="AM99" s="332"/>
      <c r="AN99" s="332"/>
      <c r="AO99" s="332"/>
      <c r="AP99" s="332"/>
      <c r="AQ99" s="333" t="s">
        <v>766</v>
      </c>
      <c r="AR99" s="336">
        <v>1</v>
      </c>
      <c r="AS99" s="332"/>
      <c r="AT99" s="332"/>
      <c r="AU99" s="332"/>
      <c r="AV99" s="332"/>
      <c r="AW99" s="332"/>
      <c r="AX99" s="332"/>
      <c r="AY99" s="338">
        <v>0</v>
      </c>
      <c r="AZ99" s="364"/>
      <c r="BA99" s="341"/>
      <c r="BB99" s="53"/>
    </row>
    <row r="100" spans="1:54" ht="99.75" customHeight="1">
      <c r="A100" s="53"/>
      <c r="B100" s="347" t="s">
        <v>399</v>
      </c>
      <c r="C100" s="333" t="s">
        <v>325</v>
      </c>
      <c r="D100" s="333" t="s">
        <v>354</v>
      </c>
      <c r="E100" s="333" t="s">
        <v>327</v>
      </c>
      <c r="F100" s="333" t="s">
        <v>328</v>
      </c>
      <c r="G100" s="333" t="s">
        <v>235</v>
      </c>
      <c r="H100" s="333" t="s">
        <v>400</v>
      </c>
      <c r="I100" s="333" t="s">
        <v>401</v>
      </c>
      <c r="J100" s="333" t="s">
        <v>406</v>
      </c>
      <c r="K100" s="333" t="s">
        <v>239</v>
      </c>
      <c r="L100" s="333" t="s">
        <v>240</v>
      </c>
      <c r="M100" s="333" t="s">
        <v>403</v>
      </c>
      <c r="N100" s="333" t="s">
        <v>24</v>
      </c>
      <c r="O100" s="348">
        <v>87</v>
      </c>
      <c r="P100" s="333" t="s">
        <v>146</v>
      </c>
      <c r="Q100" s="335">
        <v>1</v>
      </c>
      <c r="R100" s="333" t="s">
        <v>242</v>
      </c>
      <c r="S100" s="333" t="s">
        <v>767</v>
      </c>
      <c r="T100" s="333" t="s">
        <v>768</v>
      </c>
      <c r="U100" s="333">
        <v>4</v>
      </c>
      <c r="V100" s="340">
        <v>46023</v>
      </c>
      <c r="W100" s="340">
        <v>46326</v>
      </c>
      <c r="X100" s="333" t="s">
        <v>73</v>
      </c>
      <c r="Y100" s="333" t="s">
        <v>769</v>
      </c>
      <c r="Z100" s="333">
        <v>1</v>
      </c>
      <c r="AA100" s="332">
        <v>1</v>
      </c>
      <c r="AB100" s="331">
        <v>1</v>
      </c>
      <c r="AC100" s="333" t="s">
        <v>770</v>
      </c>
      <c r="AD100" s="332" t="s">
        <v>771</v>
      </c>
      <c r="AE100" s="333" t="s">
        <v>769</v>
      </c>
      <c r="AF100" s="333">
        <v>1</v>
      </c>
      <c r="AG100" s="243">
        <v>1</v>
      </c>
      <c r="AH100" s="244">
        <v>1</v>
      </c>
      <c r="AI100" s="232" t="s">
        <v>772</v>
      </c>
      <c r="AJ100" s="330" t="s">
        <v>266</v>
      </c>
      <c r="AK100" s="333" t="s">
        <v>769</v>
      </c>
      <c r="AL100" s="333">
        <v>1</v>
      </c>
      <c r="AM100" s="332"/>
      <c r="AN100" s="332"/>
      <c r="AO100" s="332"/>
      <c r="AP100" s="332"/>
      <c r="AQ100" s="333" t="s">
        <v>769</v>
      </c>
      <c r="AR100" s="336">
        <v>1</v>
      </c>
      <c r="AS100" s="332"/>
      <c r="AT100" s="332"/>
      <c r="AU100" s="332"/>
      <c r="AV100" s="332"/>
      <c r="AW100" s="332"/>
      <c r="AX100" s="332"/>
      <c r="AY100" s="363">
        <v>0.5</v>
      </c>
      <c r="AZ100" s="364"/>
      <c r="BA100" s="341"/>
      <c r="BB100" s="53"/>
    </row>
    <row r="101" spans="1:54" ht="99.75" customHeight="1">
      <c r="A101" s="53"/>
      <c r="B101" s="347" t="s">
        <v>301</v>
      </c>
      <c r="C101" s="333" t="s">
        <v>232</v>
      </c>
      <c r="D101" s="333" t="s">
        <v>232</v>
      </c>
      <c r="E101" s="333" t="s">
        <v>327</v>
      </c>
      <c r="F101" s="333" t="s">
        <v>773</v>
      </c>
      <c r="G101" s="333" t="s">
        <v>235</v>
      </c>
      <c r="H101" s="333" t="s">
        <v>236</v>
      </c>
      <c r="I101" s="333" t="s">
        <v>459</v>
      </c>
      <c r="J101" s="333" t="s">
        <v>774</v>
      </c>
      <c r="K101" s="333" t="s">
        <v>239</v>
      </c>
      <c r="L101" s="333" t="s">
        <v>240</v>
      </c>
      <c r="M101" s="333" t="s">
        <v>241</v>
      </c>
      <c r="N101" s="333" t="s">
        <v>25</v>
      </c>
      <c r="O101" s="333">
        <v>88</v>
      </c>
      <c r="P101" s="330" t="s">
        <v>148</v>
      </c>
      <c r="Q101" s="329">
        <v>1</v>
      </c>
      <c r="R101" s="330" t="s">
        <v>242</v>
      </c>
      <c r="S101" s="333" t="s">
        <v>775</v>
      </c>
      <c r="T101" s="333" t="s">
        <v>776</v>
      </c>
      <c r="U101" s="333">
        <v>4</v>
      </c>
      <c r="V101" s="340">
        <v>46023</v>
      </c>
      <c r="W101" s="340">
        <v>46387</v>
      </c>
      <c r="X101" s="333" t="s">
        <v>74</v>
      </c>
      <c r="Y101" s="333" t="s">
        <v>777</v>
      </c>
      <c r="Z101" s="333">
        <v>1</v>
      </c>
      <c r="AA101" s="333">
        <v>1</v>
      </c>
      <c r="AB101" s="335">
        <v>1</v>
      </c>
      <c r="AC101" s="330" t="s">
        <v>778</v>
      </c>
      <c r="AD101" s="332" t="s">
        <v>581</v>
      </c>
      <c r="AE101" s="333" t="s">
        <v>779</v>
      </c>
      <c r="AF101" s="333">
        <v>1</v>
      </c>
      <c r="AG101" s="232">
        <v>1</v>
      </c>
      <c r="AH101" s="370">
        <v>1</v>
      </c>
      <c r="AI101" s="232" t="s">
        <v>780</v>
      </c>
      <c r="AJ101" s="330" t="s">
        <v>266</v>
      </c>
      <c r="AK101" s="333" t="s">
        <v>781</v>
      </c>
      <c r="AL101" s="333">
        <v>1</v>
      </c>
      <c r="AM101" s="333"/>
      <c r="AN101" s="333"/>
      <c r="AO101" s="333"/>
      <c r="AP101" s="333"/>
      <c r="AQ101" s="333" t="s">
        <v>782</v>
      </c>
      <c r="AR101" s="336">
        <v>1</v>
      </c>
      <c r="AS101" s="332"/>
      <c r="AT101" s="332"/>
      <c r="AU101" s="332"/>
      <c r="AV101" s="332"/>
      <c r="AW101" s="332"/>
      <c r="AX101" s="332"/>
      <c r="AY101" s="363">
        <v>0.5</v>
      </c>
      <c r="AZ101" s="364"/>
      <c r="BA101" s="341"/>
      <c r="BB101" s="53"/>
    </row>
    <row r="102" spans="1:54" ht="99.75" customHeight="1">
      <c r="A102" s="53"/>
      <c r="B102" s="347" t="s">
        <v>301</v>
      </c>
      <c r="C102" s="333" t="s">
        <v>232</v>
      </c>
      <c r="D102" s="333" t="s">
        <v>232</v>
      </c>
      <c r="E102" s="333" t="s">
        <v>543</v>
      </c>
      <c r="F102" s="333" t="s">
        <v>773</v>
      </c>
      <c r="G102" s="333" t="s">
        <v>235</v>
      </c>
      <c r="H102" s="333" t="s">
        <v>236</v>
      </c>
      <c r="I102" s="333" t="s">
        <v>783</v>
      </c>
      <c r="J102" s="333" t="s">
        <v>238</v>
      </c>
      <c r="K102" s="333" t="s">
        <v>239</v>
      </c>
      <c r="L102" s="333" t="s">
        <v>259</v>
      </c>
      <c r="M102" s="333" t="s">
        <v>241</v>
      </c>
      <c r="N102" s="333" t="s">
        <v>25</v>
      </c>
      <c r="O102" s="348">
        <v>89</v>
      </c>
      <c r="P102" s="330" t="s">
        <v>149</v>
      </c>
      <c r="Q102" s="329">
        <v>1</v>
      </c>
      <c r="R102" s="330" t="s">
        <v>277</v>
      </c>
      <c r="S102" s="333" t="s">
        <v>784</v>
      </c>
      <c r="T102" s="333" t="s">
        <v>785</v>
      </c>
      <c r="U102" s="333">
        <v>3</v>
      </c>
      <c r="V102" s="340">
        <v>46082</v>
      </c>
      <c r="W102" s="340">
        <v>46387</v>
      </c>
      <c r="X102" s="333" t="s">
        <v>74</v>
      </c>
      <c r="Y102" s="333" t="s">
        <v>290</v>
      </c>
      <c r="Z102" s="333">
        <v>0</v>
      </c>
      <c r="AA102" s="333"/>
      <c r="AB102" s="335"/>
      <c r="AC102" s="330"/>
      <c r="AD102" s="333"/>
      <c r="AE102" s="333" t="s">
        <v>786</v>
      </c>
      <c r="AF102" s="333">
        <v>1</v>
      </c>
      <c r="AG102" s="232">
        <v>1</v>
      </c>
      <c r="AH102" s="370">
        <v>1</v>
      </c>
      <c r="AI102" s="232" t="s">
        <v>787</v>
      </c>
      <c r="AJ102" s="330" t="s">
        <v>250</v>
      </c>
      <c r="AK102" s="333" t="s">
        <v>786</v>
      </c>
      <c r="AL102" s="333">
        <v>1</v>
      </c>
      <c r="AM102" s="333"/>
      <c r="AN102" s="333"/>
      <c r="AO102" s="333"/>
      <c r="AP102" s="333"/>
      <c r="AQ102" s="333" t="s">
        <v>786</v>
      </c>
      <c r="AR102" s="336">
        <v>1</v>
      </c>
      <c r="AS102" s="332"/>
      <c r="AT102" s="332"/>
      <c r="AU102" s="332"/>
      <c r="AV102" s="332"/>
      <c r="AW102" s="332"/>
      <c r="AX102" s="332"/>
      <c r="AY102" s="338">
        <v>0.33</v>
      </c>
      <c r="AZ102" s="364"/>
      <c r="BA102" s="341"/>
      <c r="BB102" s="53"/>
    </row>
    <row r="103" spans="1:54" ht="99.75" customHeight="1">
      <c r="A103" s="53"/>
      <c r="B103" s="347" t="s">
        <v>301</v>
      </c>
      <c r="C103" s="333" t="s">
        <v>232</v>
      </c>
      <c r="D103" s="333" t="s">
        <v>232</v>
      </c>
      <c r="E103" s="333" t="s">
        <v>327</v>
      </c>
      <c r="F103" s="333" t="s">
        <v>328</v>
      </c>
      <c r="G103" s="333" t="s">
        <v>235</v>
      </c>
      <c r="H103" s="333" t="s">
        <v>788</v>
      </c>
      <c r="I103" s="333" t="s">
        <v>789</v>
      </c>
      <c r="J103" s="333" t="s">
        <v>790</v>
      </c>
      <c r="K103" s="333" t="s">
        <v>239</v>
      </c>
      <c r="L103" s="333" t="s">
        <v>240</v>
      </c>
      <c r="M103" s="333" t="s">
        <v>241</v>
      </c>
      <c r="N103" s="333" t="s">
        <v>24</v>
      </c>
      <c r="O103" s="333">
        <v>90</v>
      </c>
      <c r="P103" s="333" t="s">
        <v>153</v>
      </c>
      <c r="Q103" s="335">
        <v>1</v>
      </c>
      <c r="R103" s="333" t="s">
        <v>242</v>
      </c>
      <c r="S103" s="333" t="s">
        <v>791</v>
      </c>
      <c r="T103" s="333" t="s">
        <v>792</v>
      </c>
      <c r="U103" s="335">
        <v>1</v>
      </c>
      <c r="V103" s="340">
        <v>46023</v>
      </c>
      <c r="W103" s="340">
        <v>46387</v>
      </c>
      <c r="X103" s="333" t="s">
        <v>75</v>
      </c>
      <c r="Y103" s="333" t="s">
        <v>793</v>
      </c>
      <c r="Z103" s="335">
        <v>1</v>
      </c>
      <c r="AA103" s="335">
        <v>1</v>
      </c>
      <c r="AB103" s="335">
        <v>1</v>
      </c>
      <c r="AC103" s="333" t="s">
        <v>794</v>
      </c>
      <c r="AD103" s="332" t="s">
        <v>581</v>
      </c>
      <c r="AE103" s="333" t="s">
        <v>795</v>
      </c>
      <c r="AF103" s="335">
        <v>1</v>
      </c>
      <c r="AG103" s="370">
        <v>1</v>
      </c>
      <c r="AH103" s="370">
        <v>1</v>
      </c>
      <c r="AI103" s="232" t="s">
        <v>796</v>
      </c>
      <c r="AJ103" s="330" t="s">
        <v>250</v>
      </c>
      <c r="AK103" s="333" t="s">
        <v>797</v>
      </c>
      <c r="AL103" s="335">
        <v>1</v>
      </c>
      <c r="AM103" s="333"/>
      <c r="AN103" s="333"/>
      <c r="AO103" s="333"/>
      <c r="AP103" s="333"/>
      <c r="AQ103" s="333" t="s">
        <v>798</v>
      </c>
      <c r="AR103" s="337">
        <v>1</v>
      </c>
      <c r="AS103" s="332"/>
      <c r="AT103" s="332"/>
      <c r="AU103" s="332"/>
      <c r="AV103" s="332"/>
      <c r="AW103" s="332"/>
      <c r="AX103" s="332"/>
      <c r="AY103" s="363">
        <v>0.5</v>
      </c>
      <c r="AZ103" s="364"/>
      <c r="BA103" s="341"/>
      <c r="BB103" s="53"/>
    </row>
    <row r="104" spans="1:54" ht="99.75" customHeight="1">
      <c r="A104" s="53"/>
      <c r="B104" s="347" t="s">
        <v>301</v>
      </c>
      <c r="C104" s="333" t="s">
        <v>232</v>
      </c>
      <c r="D104" s="333" t="s">
        <v>232</v>
      </c>
      <c r="E104" s="333" t="s">
        <v>327</v>
      </c>
      <c r="F104" s="333" t="s">
        <v>328</v>
      </c>
      <c r="G104" s="333" t="s">
        <v>235</v>
      </c>
      <c r="H104" s="333" t="s">
        <v>788</v>
      </c>
      <c r="I104" s="333" t="s">
        <v>799</v>
      </c>
      <c r="J104" s="333" t="s">
        <v>800</v>
      </c>
      <c r="K104" s="333" t="s">
        <v>239</v>
      </c>
      <c r="L104" s="333" t="s">
        <v>240</v>
      </c>
      <c r="M104" s="333" t="s">
        <v>241</v>
      </c>
      <c r="N104" s="333" t="s">
        <v>24</v>
      </c>
      <c r="O104" s="348">
        <v>91</v>
      </c>
      <c r="P104" s="333" t="s">
        <v>152</v>
      </c>
      <c r="Q104" s="335">
        <v>1</v>
      </c>
      <c r="R104" s="333" t="s">
        <v>277</v>
      </c>
      <c r="S104" s="333" t="s">
        <v>801</v>
      </c>
      <c r="T104" s="333" t="s">
        <v>802</v>
      </c>
      <c r="U104" s="333">
        <v>35</v>
      </c>
      <c r="V104" s="340">
        <v>46023</v>
      </c>
      <c r="W104" s="340">
        <v>46387</v>
      </c>
      <c r="X104" s="333" t="s">
        <v>75</v>
      </c>
      <c r="Y104" s="333" t="s">
        <v>803</v>
      </c>
      <c r="Z104" s="333">
        <v>8</v>
      </c>
      <c r="AA104" s="333">
        <v>8</v>
      </c>
      <c r="AB104" s="335">
        <v>1</v>
      </c>
      <c r="AC104" s="333" t="s">
        <v>804</v>
      </c>
      <c r="AD104" s="332" t="s">
        <v>581</v>
      </c>
      <c r="AE104" s="333" t="s">
        <v>803</v>
      </c>
      <c r="AF104" s="333">
        <v>8</v>
      </c>
      <c r="AG104" s="232">
        <v>9</v>
      </c>
      <c r="AH104" s="370">
        <v>1</v>
      </c>
      <c r="AI104" s="232" t="s">
        <v>805</v>
      </c>
      <c r="AJ104" s="330" t="s">
        <v>266</v>
      </c>
      <c r="AK104" s="333" t="s">
        <v>803</v>
      </c>
      <c r="AL104" s="333">
        <v>9</v>
      </c>
      <c r="AM104" s="333"/>
      <c r="AN104" s="333"/>
      <c r="AO104" s="333"/>
      <c r="AP104" s="333"/>
      <c r="AQ104" s="333" t="s">
        <v>803</v>
      </c>
      <c r="AR104" s="336">
        <v>10</v>
      </c>
      <c r="AS104" s="332"/>
      <c r="AT104" s="332"/>
      <c r="AU104" s="332"/>
      <c r="AV104" s="332"/>
      <c r="AW104" s="332"/>
      <c r="AX104" s="332"/>
      <c r="AY104" s="363">
        <v>0.5</v>
      </c>
      <c r="AZ104" s="364"/>
      <c r="BA104" s="341"/>
      <c r="BB104" s="53"/>
    </row>
    <row r="105" spans="1:54" ht="99.75" customHeight="1">
      <c r="A105" s="53"/>
      <c r="B105" s="347" t="s">
        <v>301</v>
      </c>
      <c r="C105" s="333" t="s">
        <v>232</v>
      </c>
      <c r="D105" s="333" t="s">
        <v>232</v>
      </c>
      <c r="E105" s="333" t="s">
        <v>327</v>
      </c>
      <c r="F105" s="333" t="s">
        <v>328</v>
      </c>
      <c r="G105" s="333" t="s">
        <v>235</v>
      </c>
      <c r="H105" s="333" t="s">
        <v>788</v>
      </c>
      <c r="I105" s="333" t="s">
        <v>806</v>
      </c>
      <c r="J105" s="333" t="s">
        <v>807</v>
      </c>
      <c r="K105" s="333" t="s">
        <v>239</v>
      </c>
      <c r="L105" s="333" t="s">
        <v>240</v>
      </c>
      <c r="M105" s="333" t="s">
        <v>241</v>
      </c>
      <c r="N105" s="333" t="s">
        <v>24</v>
      </c>
      <c r="O105" s="333">
        <v>92</v>
      </c>
      <c r="P105" s="333" t="s">
        <v>156</v>
      </c>
      <c r="Q105" s="335">
        <v>1</v>
      </c>
      <c r="R105" s="333" t="s">
        <v>277</v>
      </c>
      <c r="S105" s="333" t="s">
        <v>808</v>
      </c>
      <c r="T105" s="333" t="s">
        <v>809</v>
      </c>
      <c r="U105" s="333">
        <v>24</v>
      </c>
      <c r="V105" s="340">
        <v>46023</v>
      </c>
      <c r="W105" s="340">
        <v>46387</v>
      </c>
      <c r="X105" s="333" t="s">
        <v>75</v>
      </c>
      <c r="Y105" s="333" t="s">
        <v>810</v>
      </c>
      <c r="Z105" s="333">
        <v>3</v>
      </c>
      <c r="AA105" s="333">
        <v>3</v>
      </c>
      <c r="AB105" s="331">
        <v>1</v>
      </c>
      <c r="AC105" s="333" t="s">
        <v>811</v>
      </c>
      <c r="AD105" s="332" t="s">
        <v>581</v>
      </c>
      <c r="AE105" s="333" t="s">
        <v>810</v>
      </c>
      <c r="AF105" s="333">
        <v>7</v>
      </c>
      <c r="AG105" s="232">
        <v>7</v>
      </c>
      <c r="AH105" s="370">
        <v>1</v>
      </c>
      <c r="AI105" s="232" t="s">
        <v>812</v>
      </c>
      <c r="AJ105" s="330" t="s">
        <v>250</v>
      </c>
      <c r="AK105" s="333" t="s">
        <v>810</v>
      </c>
      <c r="AL105" s="333">
        <v>7</v>
      </c>
      <c r="AM105" s="333"/>
      <c r="AN105" s="333"/>
      <c r="AO105" s="333"/>
      <c r="AP105" s="333"/>
      <c r="AQ105" s="333" t="s">
        <v>810</v>
      </c>
      <c r="AR105" s="336">
        <v>7</v>
      </c>
      <c r="AS105" s="332"/>
      <c r="AT105" s="332"/>
      <c r="AU105" s="332"/>
      <c r="AV105" s="332"/>
      <c r="AW105" s="332"/>
      <c r="AX105" s="332"/>
      <c r="AY105" s="363">
        <v>0.5</v>
      </c>
      <c r="AZ105" s="364"/>
      <c r="BA105" s="341"/>
      <c r="BB105" s="53"/>
    </row>
    <row r="106" spans="1:54" ht="99.75" customHeight="1">
      <c r="A106" s="53"/>
      <c r="B106" s="347" t="s">
        <v>301</v>
      </c>
      <c r="C106" s="333" t="s">
        <v>232</v>
      </c>
      <c r="D106" s="333" t="s">
        <v>232</v>
      </c>
      <c r="E106" s="333" t="s">
        <v>327</v>
      </c>
      <c r="F106" s="333" t="s">
        <v>328</v>
      </c>
      <c r="G106" s="333" t="s">
        <v>235</v>
      </c>
      <c r="H106" s="333" t="s">
        <v>788</v>
      </c>
      <c r="I106" s="333" t="s">
        <v>806</v>
      </c>
      <c r="J106" s="333" t="s">
        <v>813</v>
      </c>
      <c r="K106" s="333" t="s">
        <v>239</v>
      </c>
      <c r="L106" s="333" t="s">
        <v>240</v>
      </c>
      <c r="M106" s="333" t="s">
        <v>241</v>
      </c>
      <c r="N106" s="333" t="s">
        <v>24</v>
      </c>
      <c r="O106" s="348">
        <v>93</v>
      </c>
      <c r="P106" s="333" t="s">
        <v>814</v>
      </c>
      <c r="Q106" s="335">
        <v>1</v>
      </c>
      <c r="R106" s="333" t="s">
        <v>242</v>
      </c>
      <c r="S106" s="333" t="s">
        <v>815</v>
      </c>
      <c r="T106" s="333" t="s">
        <v>816</v>
      </c>
      <c r="U106" s="333">
        <v>4</v>
      </c>
      <c r="V106" s="340">
        <v>46023</v>
      </c>
      <c r="W106" s="340">
        <v>46387</v>
      </c>
      <c r="X106" s="333" t="s">
        <v>75</v>
      </c>
      <c r="Y106" s="333" t="s">
        <v>817</v>
      </c>
      <c r="Z106" s="333">
        <v>1</v>
      </c>
      <c r="AA106" s="333">
        <v>1</v>
      </c>
      <c r="AB106" s="335">
        <v>1</v>
      </c>
      <c r="AC106" s="333" t="s">
        <v>818</v>
      </c>
      <c r="AD106" s="332" t="s">
        <v>581</v>
      </c>
      <c r="AE106" s="333" t="s">
        <v>819</v>
      </c>
      <c r="AF106" s="333">
        <v>1</v>
      </c>
      <c r="AG106" s="232">
        <v>1</v>
      </c>
      <c r="AH106" s="370">
        <v>1</v>
      </c>
      <c r="AI106" s="232" t="s">
        <v>820</v>
      </c>
      <c r="AJ106" s="330" t="s">
        <v>266</v>
      </c>
      <c r="AK106" s="333" t="s">
        <v>821</v>
      </c>
      <c r="AL106" s="333">
        <v>1</v>
      </c>
      <c r="AM106" s="333"/>
      <c r="AN106" s="333"/>
      <c r="AO106" s="333"/>
      <c r="AP106" s="333"/>
      <c r="AQ106" s="333" t="s">
        <v>822</v>
      </c>
      <c r="AR106" s="336">
        <v>1</v>
      </c>
      <c r="AS106" s="332"/>
      <c r="AT106" s="332"/>
      <c r="AU106" s="332"/>
      <c r="AV106" s="332"/>
      <c r="AW106" s="332"/>
      <c r="AX106" s="332"/>
      <c r="AY106" s="363">
        <v>0.5</v>
      </c>
      <c r="AZ106" s="364"/>
      <c r="BA106" s="341"/>
      <c r="BB106" s="53"/>
    </row>
    <row r="107" spans="1:54" ht="99.75" customHeight="1">
      <c r="A107" s="53"/>
      <c r="B107" s="347" t="s">
        <v>301</v>
      </c>
      <c r="C107" s="333" t="s">
        <v>232</v>
      </c>
      <c r="D107" s="333" t="s">
        <v>232</v>
      </c>
      <c r="E107" s="333" t="s">
        <v>233</v>
      </c>
      <c r="F107" s="333" t="s">
        <v>823</v>
      </c>
      <c r="G107" s="333" t="s">
        <v>235</v>
      </c>
      <c r="H107" s="333" t="s">
        <v>788</v>
      </c>
      <c r="I107" s="333" t="s">
        <v>824</v>
      </c>
      <c r="J107" s="333" t="s">
        <v>825</v>
      </c>
      <c r="K107" s="333" t="s">
        <v>239</v>
      </c>
      <c r="L107" s="333" t="s">
        <v>240</v>
      </c>
      <c r="M107" s="333" t="s">
        <v>241</v>
      </c>
      <c r="N107" s="333" t="s">
        <v>24</v>
      </c>
      <c r="O107" s="333">
        <v>94</v>
      </c>
      <c r="P107" s="333" t="s">
        <v>150</v>
      </c>
      <c r="Q107" s="335">
        <v>1</v>
      </c>
      <c r="R107" s="333" t="s">
        <v>242</v>
      </c>
      <c r="S107" s="333" t="s">
        <v>826</v>
      </c>
      <c r="T107" s="333" t="s">
        <v>827</v>
      </c>
      <c r="U107" s="332">
        <v>120</v>
      </c>
      <c r="V107" s="340">
        <v>46023</v>
      </c>
      <c r="W107" s="340">
        <v>46387</v>
      </c>
      <c r="X107" s="333" t="s">
        <v>75</v>
      </c>
      <c r="Y107" s="333" t="s">
        <v>828</v>
      </c>
      <c r="Z107" s="332">
        <v>30</v>
      </c>
      <c r="AA107" s="332">
        <v>37</v>
      </c>
      <c r="AB107" s="331">
        <v>1</v>
      </c>
      <c r="AC107" s="332" t="s">
        <v>829</v>
      </c>
      <c r="AD107" s="332" t="s">
        <v>581</v>
      </c>
      <c r="AE107" s="333" t="s">
        <v>828</v>
      </c>
      <c r="AF107" s="332">
        <v>30</v>
      </c>
      <c r="AG107" s="243">
        <v>40</v>
      </c>
      <c r="AH107" s="244">
        <v>1</v>
      </c>
      <c r="AI107" s="232" t="s">
        <v>830</v>
      </c>
      <c r="AJ107" s="330" t="s">
        <v>250</v>
      </c>
      <c r="AK107" s="333" t="s">
        <v>828</v>
      </c>
      <c r="AL107" s="332">
        <v>30</v>
      </c>
      <c r="AM107" s="332"/>
      <c r="AN107" s="332"/>
      <c r="AO107" s="332"/>
      <c r="AP107" s="332"/>
      <c r="AQ107" s="333" t="s">
        <v>828</v>
      </c>
      <c r="AR107" s="341">
        <v>30</v>
      </c>
      <c r="AS107" s="332"/>
      <c r="AT107" s="332"/>
      <c r="AU107" s="332"/>
      <c r="AV107" s="332"/>
      <c r="AW107" s="332"/>
      <c r="AX107" s="332"/>
      <c r="AY107" s="363">
        <v>0.64</v>
      </c>
      <c r="AZ107" s="364"/>
      <c r="BA107" s="341"/>
      <c r="BB107" s="53"/>
    </row>
    <row r="108" spans="1:54" ht="99.75" customHeight="1">
      <c r="A108" s="53"/>
      <c r="B108" s="347" t="s">
        <v>301</v>
      </c>
      <c r="C108" s="333" t="s">
        <v>232</v>
      </c>
      <c r="D108" s="333" t="s">
        <v>232</v>
      </c>
      <c r="E108" s="333" t="s">
        <v>327</v>
      </c>
      <c r="F108" s="333" t="s">
        <v>328</v>
      </c>
      <c r="G108" s="333" t="s">
        <v>235</v>
      </c>
      <c r="H108" s="333" t="s">
        <v>788</v>
      </c>
      <c r="I108" s="333" t="s">
        <v>806</v>
      </c>
      <c r="J108" s="333" t="s">
        <v>807</v>
      </c>
      <c r="K108" s="333" t="s">
        <v>239</v>
      </c>
      <c r="L108" s="333" t="s">
        <v>240</v>
      </c>
      <c r="M108" s="333" t="s">
        <v>241</v>
      </c>
      <c r="N108" s="333" t="s">
        <v>24</v>
      </c>
      <c r="O108" s="348">
        <v>95</v>
      </c>
      <c r="P108" s="333" t="s">
        <v>154</v>
      </c>
      <c r="Q108" s="335">
        <v>1</v>
      </c>
      <c r="R108" s="333" t="s">
        <v>242</v>
      </c>
      <c r="S108" s="333" t="s">
        <v>831</v>
      </c>
      <c r="T108" s="333" t="s">
        <v>832</v>
      </c>
      <c r="U108" s="333">
        <v>4</v>
      </c>
      <c r="V108" s="340">
        <v>46023</v>
      </c>
      <c r="W108" s="340">
        <v>46387</v>
      </c>
      <c r="X108" s="333" t="s">
        <v>75</v>
      </c>
      <c r="Y108" s="333" t="s">
        <v>833</v>
      </c>
      <c r="Z108" s="333">
        <v>1</v>
      </c>
      <c r="AA108" s="332">
        <v>1</v>
      </c>
      <c r="AB108" s="331">
        <v>1</v>
      </c>
      <c r="AC108" s="332" t="s">
        <v>834</v>
      </c>
      <c r="AD108" s="332" t="s">
        <v>581</v>
      </c>
      <c r="AE108" s="333" t="s">
        <v>835</v>
      </c>
      <c r="AF108" s="333">
        <v>1</v>
      </c>
      <c r="AG108" s="243">
        <v>1</v>
      </c>
      <c r="AH108" s="244">
        <v>1</v>
      </c>
      <c r="AI108" s="232" t="s">
        <v>836</v>
      </c>
      <c r="AJ108" s="330" t="s">
        <v>266</v>
      </c>
      <c r="AK108" s="333" t="s">
        <v>837</v>
      </c>
      <c r="AL108" s="333">
        <v>1</v>
      </c>
      <c r="AM108" s="332"/>
      <c r="AN108" s="332"/>
      <c r="AO108" s="332"/>
      <c r="AP108" s="332"/>
      <c r="AQ108" s="333" t="s">
        <v>838</v>
      </c>
      <c r="AR108" s="336">
        <v>1</v>
      </c>
      <c r="AS108" s="332"/>
      <c r="AT108" s="332"/>
      <c r="AU108" s="332"/>
      <c r="AV108" s="332"/>
      <c r="AW108" s="332"/>
      <c r="AX108" s="332"/>
      <c r="AY108" s="363">
        <v>0.5</v>
      </c>
      <c r="AZ108" s="364"/>
      <c r="BA108" s="341"/>
      <c r="BB108" s="53"/>
    </row>
    <row r="109" spans="1:54" ht="99.75" customHeight="1">
      <c r="A109" s="53"/>
      <c r="B109" s="355" t="s">
        <v>301</v>
      </c>
      <c r="C109" s="356" t="s">
        <v>232</v>
      </c>
      <c r="D109" s="356" t="s">
        <v>232</v>
      </c>
      <c r="E109" s="356" t="s">
        <v>327</v>
      </c>
      <c r="F109" s="356" t="s">
        <v>328</v>
      </c>
      <c r="G109" s="356" t="s">
        <v>235</v>
      </c>
      <c r="H109" s="356" t="s">
        <v>788</v>
      </c>
      <c r="I109" s="356" t="s">
        <v>806</v>
      </c>
      <c r="J109" s="356" t="s">
        <v>807</v>
      </c>
      <c r="K109" s="356" t="s">
        <v>239</v>
      </c>
      <c r="L109" s="356" t="s">
        <v>240</v>
      </c>
      <c r="M109" s="356" t="s">
        <v>241</v>
      </c>
      <c r="N109" s="356" t="s">
        <v>24</v>
      </c>
      <c r="O109" s="356">
        <v>96</v>
      </c>
      <c r="P109" s="356" t="s">
        <v>151</v>
      </c>
      <c r="Q109" s="357">
        <v>1</v>
      </c>
      <c r="R109" s="356" t="s">
        <v>242</v>
      </c>
      <c r="S109" s="356" t="s">
        <v>839</v>
      </c>
      <c r="T109" s="356" t="s">
        <v>840</v>
      </c>
      <c r="U109" s="356">
        <v>4</v>
      </c>
      <c r="V109" s="358">
        <v>46023</v>
      </c>
      <c r="W109" s="358">
        <v>46387</v>
      </c>
      <c r="X109" s="356" t="s">
        <v>75</v>
      </c>
      <c r="Y109" s="356" t="s">
        <v>841</v>
      </c>
      <c r="Z109" s="356">
        <v>1</v>
      </c>
      <c r="AA109" s="359">
        <v>1</v>
      </c>
      <c r="AB109" s="360">
        <v>1</v>
      </c>
      <c r="AC109" s="359" t="s">
        <v>842</v>
      </c>
      <c r="AD109" s="359" t="s">
        <v>581</v>
      </c>
      <c r="AE109" s="356" t="s">
        <v>843</v>
      </c>
      <c r="AF109" s="356">
        <v>1</v>
      </c>
      <c r="AG109" s="245">
        <v>1</v>
      </c>
      <c r="AH109" s="373">
        <v>1</v>
      </c>
      <c r="AI109" s="377" t="s">
        <v>844</v>
      </c>
      <c r="AJ109" s="330" t="s">
        <v>266</v>
      </c>
      <c r="AK109" s="356" t="s">
        <v>845</v>
      </c>
      <c r="AL109" s="356">
        <v>1</v>
      </c>
      <c r="AM109" s="359"/>
      <c r="AN109" s="359"/>
      <c r="AO109" s="359"/>
      <c r="AP109" s="359"/>
      <c r="AQ109" s="356" t="s">
        <v>846</v>
      </c>
      <c r="AR109" s="366">
        <v>1</v>
      </c>
      <c r="AS109" s="359"/>
      <c r="AT109" s="359"/>
      <c r="AU109" s="359"/>
      <c r="AV109" s="359"/>
      <c r="AW109" s="359"/>
      <c r="AX109" s="359"/>
      <c r="AY109" s="363">
        <v>0.5</v>
      </c>
      <c r="AZ109" s="367"/>
      <c r="BA109" s="368"/>
      <c r="BB109" s="53"/>
    </row>
  </sheetData>
  <sheetProtection autoFilter="0"/>
  <dataConsolidate/>
  <mergeCells count="19">
    <mergeCell ref="O12:X12"/>
    <mergeCell ref="B2:C5"/>
    <mergeCell ref="D2:AS5"/>
    <mergeCell ref="C7:AT7"/>
    <mergeCell ref="C8:AT8"/>
    <mergeCell ref="C9:AT9"/>
    <mergeCell ref="B11:C12"/>
    <mergeCell ref="E12:M12"/>
    <mergeCell ref="E11:AV11"/>
    <mergeCell ref="D11:D12"/>
    <mergeCell ref="AX12:BA12"/>
    <mergeCell ref="Y12:Z12"/>
    <mergeCell ref="AM12:AP12"/>
    <mergeCell ref="AG12:AJ12"/>
    <mergeCell ref="AE12:AF12"/>
    <mergeCell ref="AK12:AL12"/>
    <mergeCell ref="AQ12:AR12"/>
    <mergeCell ref="AS12:AV12"/>
    <mergeCell ref="AA12:AD12"/>
  </mergeCells>
  <phoneticPr fontId="41" type="noConversion"/>
  <dataValidations disablePrompts="1" count="3">
    <dataValidation type="list" allowBlank="1" showInputMessage="1" showErrorMessage="1" sqref="F110:F1048576" xr:uid="{00000000-0002-0000-0000-000000000000}">
      <formula1>$F$2:$F$39</formula1>
    </dataValidation>
    <dataValidation type="list" allowBlank="1" showInputMessage="1" showErrorMessage="1" sqref="H110:H1048576" xr:uid="{00000000-0002-0000-0000-000001000000}">
      <formula1>$H$2:$H$37</formula1>
    </dataValidation>
    <dataValidation type="list" allowBlank="1" showInputMessage="1" showErrorMessage="1" sqref="J34:J35 F2:F9 H2:H9" xr:uid="{2A7303C0-A9F8-2F43-938B-4FFB0AB7ECE9}"/>
  </dataValidations>
  <pageMargins left="0.7" right="0.7" top="0.75" bottom="0.75" header="0.3" footer="0.3"/>
  <pageSetup paperSize="6" orientation="landscape" horizontalDpi="300" verticalDpi="300" r:id="rId1"/>
  <drawing r:id="rId2"/>
  <legacyDrawing r:id="rId3"/>
  <tableParts count="1">
    <tablePart r:id="rId4"/>
  </tableParts>
  <extLst>
    <ext xmlns:x14="http://schemas.microsoft.com/office/spreadsheetml/2009/9/main" uri="{CCE6A557-97BC-4b89-ADB6-D9C93CAAB3DF}">
      <x14:dataValidations xmlns:xm="http://schemas.microsoft.com/office/excel/2006/main" disablePrompts="1" count="13">
        <x14:dataValidation type="list" allowBlank="1" showInputMessage="1" showErrorMessage="1" xr:uid="{00000000-0002-0000-0000-000002000000}">
          <x14:formula1>
            <xm:f>Listas!$E$3:$E$22</xm:f>
          </x14:formula1>
          <xm:sqref>E110:E1048576</xm:sqref>
        </x14:dataValidation>
        <x14:dataValidation type="list" allowBlank="1" showInputMessage="1" showErrorMessage="1" xr:uid="{00000000-0002-0000-0000-000007000000}">
          <x14:formula1>
            <xm:f>Listas!$H$3:$H$20</xm:f>
          </x14:formula1>
          <xm:sqref>H10:H12 H1</xm:sqref>
        </x14:dataValidation>
        <x14:dataValidation type="list" allowBlank="1" showInputMessage="1" showErrorMessage="1" xr:uid="{00000000-0002-0000-0000-000008000000}">
          <x14:formula1>
            <xm:f>Listas!$I$3:$I$119</xm:f>
          </x14:formula1>
          <xm:sqref>I110:J1048576</xm:sqref>
        </x14:dataValidation>
        <x14:dataValidation type="list" allowBlank="1" showInputMessage="1" showErrorMessage="1" xr:uid="{00000000-0002-0000-0000-00000A000000}">
          <x14:formula1>
            <xm:f>Listas!$A$3:$A$42</xm:f>
          </x14:formula1>
          <xm:sqref>B110:B1048576</xm:sqref>
        </x14:dataValidation>
        <x14:dataValidation type="list" allowBlank="1" showInputMessage="1" showErrorMessage="1" xr:uid="{00000000-0002-0000-0000-00000B000000}">
          <x14:formula1>
            <xm:f>Listas!$F$3:$F$23</xm:f>
          </x14:formula1>
          <xm:sqref>F10:F12 F1</xm:sqref>
        </x14:dataValidation>
        <x14:dataValidation type="list" allowBlank="1" showInputMessage="1" showErrorMessage="1" xr:uid="{00000000-0002-0000-0000-000004000000}">
          <x14:formula1>
            <xm:f>Listas!$V$3:$V$14</xm:f>
          </x14:formula1>
          <xm:sqref>V110:V1048576</xm:sqref>
        </x14:dataValidation>
        <x14:dataValidation type="list" allowBlank="1" showInputMessage="1" showErrorMessage="1" xr:uid="{00000000-0002-0000-0000-000005000000}">
          <x14:formula1>
            <xm:f>Listas!$W$3:$W$14</xm:f>
          </x14:formula1>
          <xm:sqref>W110:W1048576</xm:sqref>
        </x14:dataValidation>
        <x14:dataValidation type="list" allowBlank="1" showInputMessage="1" showErrorMessage="1" xr:uid="{00000000-0002-0000-0000-000006000000}">
          <x14:formula1>
            <xm:f>Listas!$AF$3:$AF$45</xm:f>
          </x14:formula1>
          <xm:sqref>X110:X1048576</xm:sqref>
        </x14:dataValidation>
        <x14:dataValidation type="list" allowBlank="1" showInputMessage="1" showErrorMessage="1" xr:uid="{00000000-0002-0000-0000-00000C000000}">
          <x14:formula1>
            <xm:f>Listas!$D$3:$D$8</xm:f>
          </x14:formula1>
          <xm:sqref>D110:D1048576</xm:sqref>
        </x14:dataValidation>
        <x14:dataValidation type="list" allowBlank="1" showInputMessage="1" showErrorMessage="1" xr:uid="{00000000-0002-0000-0000-00000D000000}">
          <x14:formula1>
            <xm:f>Listas!$G$3:$G$5</xm:f>
          </x14:formula1>
          <xm:sqref>G110:G1048576</xm:sqref>
        </x14:dataValidation>
        <x14:dataValidation type="list" allowBlank="1" showInputMessage="1" showErrorMessage="1" xr:uid="{00000000-0002-0000-0000-00000E000000}">
          <x14:formula1>
            <xm:f>Listas!$R$3:$R$5</xm:f>
          </x14:formula1>
          <xm:sqref>R110:R1048576</xm:sqref>
        </x14:dataValidation>
        <x14:dataValidation type="list" allowBlank="1" showInputMessage="1" showErrorMessage="1" xr:uid="{00000000-0002-0000-0000-00000F000000}">
          <x14:formula1>
            <xm:f>Listas!$B$3:$B$6</xm:f>
          </x14:formula1>
          <xm:sqref>C110:C1048576</xm:sqref>
        </x14:dataValidation>
        <x14:dataValidation type="list" allowBlank="1" showInputMessage="1" showErrorMessage="1" xr:uid="{00000000-0002-0000-0000-000003000000}">
          <x14:formula1>
            <xm:f>Listas!$J$3:$J$25</xm:f>
          </x14:formula1>
          <xm:sqref>K110:N1048576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1948B-AC2E-4186-A0DB-8FF593AD7E06}">
  <dimension ref="A1:Q6"/>
  <sheetViews>
    <sheetView zoomScale="70" zoomScaleNormal="70" workbookViewId="0">
      <selection activeCell="A2" sqref="A2"/>
    </sheetView>
  </sheetViews>
  <sheetFormatPr baseColWidth="10" defaultColWidth="19.5703125" defaultRowHeight="38.25" customHeight="1"/>
  <cols>
    <col min="1" max="1" width="11.140625" style="1" bestFit="1" customWidth="1"/>
    <col min="2" max="2" width="18.28515625" style="1" bestFit="1" customWidth="1"/>
    <col min="3" max="3" width="19.5703125" style="1"/>
    <col min="4" max="4" width="12" style="1" customWidth="1"/>
    <col min="5" max="5" width="8.140625" style="1" bestFit="1" customWidth="1"/>
    <col min="6" max="6" width="18.28515625" style="1" bestFit="1" customWidth="1"/>
    <col min="7" max="7" width="17.5703125" style="1" customWidth="1"/>
    <col min="8" max="8" width="14.5703125" style="1" bestFit="1" customWidth="1"/>
    <col min="9" max="9" width="21.5703125" style="1" bestFit="1" customWidth="1"/>
    <col min="10" max="10" width="14.140625" style="1" bestFit="1" customWidth="1"/>
    <col min="11" max="11" width="16.42578125" style="1" customWidth="1"/>
    <col min="12" max="12" width="14.140625" style="1" customWidth="1"/>
    <col min="13" max="13" width="16.42578125" style="1" customWidth="1"/>
    <col min="14" max="14" width="14.5703125" style="1" customWidth="1"/>
    <col min="15" max="15" width="16.42578125" style="1" customWidth="1"/>
    <col min="16" max="16" width="14.85546875" style="1" customWidth="1"/>
    <col min="17" max="17" width="23.7109375" style="1" bestFit="1" customWidth="1"/>
    <col min="18" max="16384" width="19.5703125" style="1"/>
  </cols>
  <sheetData>
    <row r="1" spans="1:17" ht="38.25" customHeight="1">
      <c r="A1" s="273" t="s">
        <v>847</v>
      </c>
      <c r="B1" s="274" t="s">
        <v>848</v>
      </c>
      <c r="C1" s="274" t="s">
        <v>849</v>
      </c>
      <c r="D1" s="274" t="s">
        <v>850</v>
      </c>
      <c r="E1" s="274" t="s">
        <v>851</v>
      </c>
      <c r="F1" s="274" t="s">
        <v>852</v>
      </c>
      <c r="G1" s="274" t="s">
        <v>184</v>
      </c>
      <c r="H1" s="274" t="s">
        <v>853</v>
      </c>
      <c r="I1" s="274" t="s">
        <v>855</v>
      </c>
      <c r="J1" s="274" t="s">
        <v>856</v>
      </c>
      <c r="K1" s="274" t="s">
        <v>857</v>
      </c>
      <c r="L1" s="274" t="s">
        <v>858</v>
      </c>
      <c r="M1" s="274" t="s">
        <v>859</v>
      </c>
      <c r="N1" s="274" t="s">
        <v>860</v>
      </c>
      <c r="O1" s="274" t="s">
        <v>861</v>
      </c>
      <c r="P1" s="274" t="s">
        <v>862</v>
      </c>
      <c r="Q1" s="274" t="s">
        <v>854</v>
      </c>
    </row>
    <row r="2" spans="1:17" ht="38.25" customHeight="1">
      <c r="A2" s="272">
        <v>7946</v>
      </c>
      <c r="B2" s="271" t="s">
        <v>863</v>
      </c>
      <c r="C2" s="271" t="s">
        <v>30</v>
      </c>
      <c r="D2" s="271">
        <v>1</v>
      </c>
      <c r="E2" s="271">
        <v>10</v>
      </c>
      <c r="F2" s="271" t="s">
        <v>864</v>
      </c>
      <c r="G2" s="271" t="s">
        <v>865</v>
      </c>
      <c r="H2" s="271" t="s">
        <v>25</v>
      </c>
      <c r="I2" s="271" t="s">
        <v>866</v>
      </c>
      <c r="J2" s="323">
        <v>1</v>
      </c>
      <c r="K2" s="271"/>
      <c r="L2" s="323">
        <v>1</v>
      </c>
      <c r="M2" s="271"/>
      <c r="N2" s="271"/>
      <c r="O2" s="271"/>
      <c r="P2" s="271"/>
      <c r="Q2" s="271"/>
    </row>
    <row r="3" spans="1:17" ht="38.25" customHeight="1">
      <c r="A3" s="272">
        <v>7946</v>
      </c>
      <c r="B3" s="271" t="s">
        <v>863</v>
      </c>
      <c r="C3" s="271" t="s">
        <v>74</v>
      </c>
      <c r="D3" s="271">
        <v>3</v>
      </c>
      <c r="E3" s="271" t="s">
        <v>867</v>
      </c>
      <c r="F3" s="271" t="s">
        <v>868</v>
      </c>
      <c r="G3" s="271" t="s">
        <v>869</v>
      </c>
      <c r="H3" s="271" t="s">
        <v>25</v>
      </c>
      <c r="I3" s="271" t="s">
        <v>870</v>
      </c>
      <c r="J3" s="271"/>
      <c r="K3" s="271"/>
      <c r="L3" s="323">
        <v>1</v>
      </c>
      <c r="M3" s="271"/>
      <c r="N3" s="271"/>
      <c r="O3" s="271"/>
      <c r="P3" s="271"/>
      <c r="Q3" s="271"/>
    </row>
    <row r="4" spans="1:17" ht="38.25" customHeight="1">
      <c r="A4" s="272">
        <v>7946</v>
      </c>
      <c r="B4" s="271" t="s">
        <v>863</v>
      </c>
      <c r="C4" s="271" t="s">
        <v>74</v>
      </c>
      <c r="D4" s="271">
        <v>4</v>
      </c>
      <c r="E4" s="271" t="s">
        <v>871</v>
      </c>
      <c r="F4" s="271" t="s">
        <v>872</v>
      </c>
      <c r="G4" s="271" t="s">
        <v>873</v>
      </c>
      <c r="H4" s="271" t="s">
        <v>25</v>
      </c>
      <c r="I4" s="271" t="s">
        <v>870</v>
      </c>
      <c r="J4" s="271"/>
      <c r="K4" s="271"/>
      <c r="L4" s="323">
        <v>1</v>
      </c>
      <c r="M4" s="271"/>
      <c r="N4" s="271"/>
      <c r="O4" s="271"/>
      <c r="P4" s="271"/>
      <c r="Q4" s="271"/>
    </row>
    <row r="5" spans="1:17" ht="38.25" customHeight="1">
      <c r="A5" s="272">
        <v>7955</v>
      </c>
      <c r="B5" s="271" t="s">
        <v>874</v>
      </c>
      <c r="C5" s="271" t="s">
        <v>29</v>
      </c>
      <c r="D5" s="271">
        <v>2</v>
      </c>
      <c r="E5" s="271">
        <v>1</v>
      </c>
      <c r="F5" s="271" t="s">
        <v>875</v>
      </c>
      <c r="G5" s="271" t="s">
        <v>876</v>
      </c>
      <c r="H5" s="271" t="s">
        <v>25</v>
      </c>
      <c r="I5" s="271" t="s">
        <v>866</v>
      </c>
      <c r="J5" s="323">
        <v>1</v>
      </c>
      <c r="K5" s="271"/>
      <c r="L5" s="323">
        <v>1</v>
      </c>
      <c r="M5" s="271"/>
      <c r="N5" s="271"/>
      <c r="O5" s="271"/>
      <c r="P5" s="271"/>
      <c r="Q5" s="271"/>
    </row>
    <row r="6" spans="1:17" ht="38.25" customHeight="1">
      <c r="A6" s="272">
        <v>7955</v>
      </c>
      <c r="B6" s="271" t="s">
        <v>874</v>
      </c>
      <c r="C6" s="271" t="s">
        <v>29</v>
      </c>
      <c r="D6" s="271">
        <v>3</v>
      </c>
      <c r="E6" s="271">
        <v>1</v>
      </c>
      <c r="F6" s="271" t="s">
        <v>877</v>
      </c>
      <c r="G6" s="271" t="s">
        <v>878</v>
      </c>
      <c r="H6" s="271" t="s">
        <v>25</v>
      </c>
      <c r="I6" s="271" t="s">
        <v>866</v>
      </c>
      <c r="J6" s="323">
        <v>1</v>
      </c>
      <c r="K6" s="271"/>
      <c r="L6" s="323">
        <v>1</v>
      </c>
      <c r="M6" s="271"/>
      <c r="N6" s="271"/>
      <c r="O6" s="271"/>
      <c r="P6" s="271"/>
      <c r="Q6" s="271"/>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7127F-484D-4B98-B162-A3D7388DC954}">
  <dimension ref="A1:BA17"/>
  <sheetViews>
    <sheetView zoomScale="70" zoomScaleNormal="70" zoomScaleSheetLayoutView="80" zoomScalePageLayoutView="51" workbookViewId="0">
      <selection sqref="A1:B4"/>
    </sheetView>
  </sheetViews>
  <sheetFormatPr baseColWidth="10" defaultColWidth="11.42578125" defaultRowHeight="12.75"/>
  <cols>
    <col min="1" max="1" width="14.5703125" style="527" customWidth="1"/>
    <col min="2" max="2" width="32.28515625" style="527" customWidth="1"/>
    <col min="3" max="3" width="25.28515625" style="527" customWidth="1"/>
    <col min="4" max="4" width="15.5703125" style="846" customWidth="1"/>
    <col min="5" max="5" width="12.5703125" style="846" customWidth="1"/>
    <col min="6" max="6" width="29.7109375" style="527" customWidth="1"/>
    <col min="7" max="7" width="53.28515625" style="527" customWidth="1"/>
    <col min="8" max="10" width="12.7109375" style="527" customWidth="1"/>
    <col min="11" max="11" width="11.7109375" style="527" customWidth="1"/>
    <col min="12" max="12" width="10.28515625" style="527" bestFit="1" customWidth="1"/>
    <col min="13" max="13" width="57.7109375" style="527" customWidth="1"/>
    <col min="14" max="15" width="10.7109375" style="527" customWidth="1"/>
    <col min="16" max="16" width="12.7109375" style="527" customWidth="1"/>
    <col min="17" max="18" width="9.7109375" style="527" customWidth="1"/>
    <col min="19" max="19" width="10.7109375" style="527" customWidth="1"/>
    <col min="20" max="20" width="58.42578125" style="527" customWidth="1"/>
    <col min="21" max="21" width="13.7109375" style="527" customWidth="1"/>
    <col min="22" max="22" width="23.28515625" style="527" customWidth="1"/>
    <col min="23" max="23" width="7.7109375" style="527" customWidth="1"/>
    <col min="24" max="24" width="9.7109375" style="527" customWidth="1"/>
    <col min="25" max="25" width="11.7109375" style="527" customWidth="1"/>
    <col min="26" max="26" width="9.7109375" style="527" customWidth="1"/>
    <col min="27" max="27" width="10.7109375" style="527" customWidth="1"/>
    <col min="28" max="28" width="45.7109375" style="527" customWidth="1"/>
    <col min="29" max="29" width="13.7109375" style="527" customWidth="1"/>
    <col min="30" max="30" width="31.7109375" style="527" customWidth="1"/>
    <col min="31" max="31" width="9.7109375" style="527" customWidth="1"/>
    <col min="32" max="32" width="10.7109375" style="527" customWidth="1"/>
    <col min="33" max="33" width="11.7109375" style="527" customWidth="1"/>
    <col min="34" max="34" width="49.7109375" style="527" customWidth="1"/>
    <col min="35" max="35" width="13.7109375" style="527" customWidth="1"/>
    <col min="36" max="36" width="21.7109375" style="527" customWidth="1"/>
    <col min="37" max="37" width="9.7109375" style="527" customWidth="1"/>
    <col min="38" max="39" width="10.7109375" style="847" customWidth="1"/>
    <col min="40" max="40" width="45.7109375" style="847" customWidth="1"/>
    <col min="41" max="41" width="12.7109375" style="847" customWidth="1"/>
    <col min="42" max="42" width="21.7109375" style="527" customWidth="1"/>
    <col min="43" max="43" width="9.7109375" style="847" customWidth="1"/>
    <col min="44" max="45" width="10.7109375" style="847" customWidth="1"/>
    <col min="46" max="46" width="45.7109375" style="847" customWidth="1"/>
    <col min="47" max="47" width="12.7109375" style="527" customWidth="1"/>
    <col min="48" max="48" width="25.7109375" style="527" customWidth="1"/>
    <col min="49" max="49" width="2.42578125" style="527" customWidth="1"/>
    <col min="50" max="52" width="11.42578125" style="527" customWidth="1"/>
    <col min="53" max="16384" width="11.42578125" style="527"/>
  </cols>
  <sheetData>
    <row r="1" spans="1:53" ht="24" customHeight="1">
      <c r="A1" s="763"/>
      <c r="B1" s="763"/>
      <c r="C1" s="824" t="s">
        <v>879</v>
      </c>
      <c r="D1" s="825"/>
      <c r="E1" s="825"/>
      <c r="F1" s="825"/>
      <c r="G1" s="825"/>
      <c r="H1" s="825"/>
      <c r="I1" s="825"/>
      <c r="J1" s="825"/>
      <c r="K1" s="825"/>
      <c r="L1" s="825"/>
      <c r="M1" s="825"/>
      <c r="N1" s="825"/>
      <c r="O1" s="825"/>
      <c r="P1" s="825"/>
      <c r="Q1" s="825"/>
      <c r="R1" s="825"/>
      <c r="S1" s="825"/>
      <c r="T1" s="825"/>
      <c r="U1" s="825"/>
      <c r="V1" s="825"/>
      <c r="W1" s="825"/>
      <c r="X1" s="825"/>
      <c r="Y1" s="825"/>
      <c r="Z1" s="825"/>
      <c r="AA1" s="825"/>
      <c r="AB1" s="825"/>
      <c r="AC1" s="825"/>
      <c r="AD1" s="825"/>
      <c r="AE1" s="825"/>
      <c r="AF1" s="825"/>
      <c r="AG1" s="825"/>
      <c r="AH1" s="825"/>
      <c r="AI1" s="825"/>
      <c r="AJ1" s="825"/>
      <c r="AK1" s="825"/>
      <c r="AL1" s="825"/>
      <c r="AM1" s="825"/>
      <c r="AN1" s="825"/>
      <c r="AO1" s="825"/>
      <c r="AP1" s="825"/>
      <c r="AQ1" s="825"/>
      <c r="AR1" s="825"/>
      <c r="AS1" s="825"/>
      <c r="AT1" s="826"/>
      <c r="AU1" s="603" t="s">
        <v>880</v>
      </c>
      <c r="AV1" s="602" t="s">
        <v>881</v>
      </c>
      <c r="AW1" s="597"/>
      <c r="AX1" s="596"/>
      <c r="AY1" s="596"/>
      <c r="AZ1" s="596"/>
      <c r="BA1" s="596"/>
    </row>
    <row r="2" spans="1:53" ht="24" customHeight="1">
      <c r="A2" s="763"/>
      <c r="B2" s="763"/>
      <c r="C2" s="827"/>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9"/>
      <c r="AU2" s="603" t="s">
        <v>882</v>
      </c>
      <c r="AV2" s="602">
        <v>4</v>
      </c>
      <c r="AW2" s="597"/>
      <c r="AX2" s="596"/>
      <c r="AY2" s="596"/>
      <c r="AZ2" s="596"/>
      <c r="BA2" s="596"/>
    </row>
    <row r="3" spans="1:53" ht="24" customHeight="1">
      <c r="A3" s="763"/>
      <c r="B3" s="763"/>
      <c r="C3" s="827"/>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c r="AM3" s="828"/>
      <c r="AN3" s="828"/>
      <c r="AO3" s="828"/>
      <c r="AP3" s="828"/>
      <c r="AQ3" s="828"/>
      <c r="AR3" s="828"/>
      <c r="AS3" s="828"/>
      <c r="AT3" s="829"/>
      <c r="AU3" s="603" t="s">
        <v>883</v>
      </c>
      <c r="AV3" s="602" t="s">
        <v>884</v>
      </c>
      <c r="AW3" s="597"/>
      <c r="AX3" s="596"/>
      <c r="AY3" s="596"/>
      <c r="AZ3" s="596"/>
      <c r="BA3" s="596"/>
    </row>
    <row r="4" spans="1:53" ht="24" customHeight="1">
      <c r="A4" s="763"/>
      <c r="B4" s="763"/>
      <c r="C4" s="830"/>
      <c r="D4" s="831"/>
      <c r="E4" s="831"/>
      <c r="F4" s="831"/>
      <c r="G4" s="831"/>
      <c r="H4" s="831"/>
      <c r="I4" s="831"/>
      <c r="J4" s="831"/>
      <c r="K4" s="831"/>
      <c r="L4" s="831"/>
      <c r="M4" s="831"/>
      <c r="N4" s="831"/>
      <c r="O4" s="831"/>
      <c r="P4" s="831"/>
      <c r="Q4" s="831"/>
      <c r="R4" s="831"/>
      <c r="S4" s="831"/>
      <c r="T4" s="831"/>
      <c r="U4" s="831"/>
      <c r="V4" s="831"/>
      <c r="W4" s="831"/>
      <c r="X4" s="831"/>
      <c r="Y4" s="831"/>
      <c r="Z4" s="831"/>
      <c r="AA4" s="831"/>
      <c r="AB4" s="831"/>
      <c r="AC4" s="831"/>
      <c r="AD4" s="831"/>
      <c r="AE4" s="831"/>
      <c r="AF4" s="831"/>
      <c r="AG4" s="831"/>
      <c r="AH4" s="831"/>
      <c r="AI4" s="831"/>
      <c r="AJ4" s="831"/>
      <c r="AK4" s="831"/>
      <c r="AL4" s="831"/>
      <c r="AM4" s="831"/>
      <c r="AN4" s="831"/>
      <c r="AO4" s="831"/>
      <c r="AP4" s="831"/>
      <c r="AQ4" s="831"/>
      <c r="AR4" s="831"/>
      <c r="AS4" s="831"/>
      <c r="AT4" s="832"/>
      <c r="AU4" s="603" t="s">
        <v>885</v>
      </c>
      <c r="AV4" s="602" t="s">
        <v>886</v>
      </c>
      <c r="AW4" s="597"/>
      <c r="AX4" s="596"/>
      <c r="AY4" s="596"/>
      <c r="AZ4" s="596"/>
      <c r="BA4" s="596"/>
    </row>
    <row r="5" spans="1:53" ht="19.5" customHeight="1">
      <c r="A5" s="774"/>
      <c r="B5" s="774"/>
      <c r="C5" s="774"/>
      <c r="D5" s="774"/>
      <c r="E5" s="774"/>
      <c r="F5" s="774"/>
      <c r="G5" s="774"/>
      <c r="H5" s="774"/>
      <c r="I5" s="774"/>
      <c r="J5" s="774"/>
      <c r="K5" s="774"/>
      <c r="L5" s="774"/>
      <c r="M5" s="774"/>
      <c r="N5" s="774"/>
      <c r="O5" s="774"/>
      <c r="P5" s="774"/>
      <c r="Q5" s="774"/>
      <c r="R5" s="774"/>
      <c r="S5" s="774"/>
      <c r="T5" s="774"/>
      <c r="U5" s="774"/>
      <c r="V5" s="774"/>
      <c r="W5" s="774"/>
      <c r="X5" s="774"/>
      <c r="Y5" s="774"/>
      <c r="Z5" s="774"/>
      <c r="AA5" s="774"/>
      <c r="AB5" s="774"/>
      <c r="AC5" s="774"/>
      <c r="AD5" s="774"/>
      <c r="AE5" s="774"/>
      <c r="AF5" s="774"/>
      <c r="AG5" s="774"/>
      <c r="AH5" s="774"/>
      <c r="AI5" s="774"/>
      <c r="AJ5" s="774"/>
      <c r="AK5" s="774"/>
      <c r="AL5" s="774"/>
      <c r="AM5" s="774"/>
      <c r="AN5" s="774"/>
      <c r="AO5" s="774"/>
      <c r="AP5" s="774"/>
      <c r="AQ5" s="774"/>
      <c r="AR5" s="774"/>
      <c r="AS5" s="774"/>
      <c r="AT5" s="774"/>
      <c r="AU5" s="774"/>
      <c r="AV5" s="601" t="s">
        <v>887</v>
      </c>
      <c r="AW5" s="597"/>
      <c r="AX5" s="596"/>
      <c r="AY5" s="596"/>
      <c r="AZ5" s="596"/>
      <c r="BA5" s="596"/>
    </row>
    <row r="6" spans="1:53">
      <c r="A6" s="753" t="s">
        <v>888</v>
      </c>
      <c r="B6" s="753"/>
      <c r="C6" s="600" t="s">
        <v>966</v>
      </c>
      <c r="D6" s="833"/>
      <c r="E6" s="833"/>
      <c r="F6" s="723"/>
      <c r="G6" s="723"/>
      <c r="H6" s="723"/>
      <c r="I6" s="723"/>
      <c r="J6" s="723"/>
      <c r="K6" s="723"/>
      <c r="L6" s="723"/>
      <c r="M6" s="723"/>
      <c r="N6" s="723"/>
      <c r="O6" s="723"/>
      <c r="P6" s="723"/>
      <c r="Q6" s="723"/>
      <c r="R6" s="723"/>
      <c r="S6" s="723"/>
      <c r="T6" s="723"/>
      <c r="U6" s="723"/>
      <c r="V6" s="723"/>
      <c r="W6" s="723"/>
      <c r="X6" s="723"/>
      <c r="Y6" s="723"/>
      <c r="Z6" s="723"/>
      <c r="AA6" s="723"/>
      <c r="AB6" s="723"/>
      <c r="AC6" s="723"/>
      <c r="AD6" s="723"/>
      <c r="AE6" s="723"/>
      <c r="AF6" s="723"/>
      <c r="AG6" s="723"/>
      <c r="AH6" s="723"/>
      <c r="AI6" s="723"/>
      <c r="AJ6" s="723"/>
      <c r="AK6" s="723"/>
      <c r="AL6" s="834"/>
      <c r="AM6" s="834"/>
      <c r="AN6" s="834"/>
      <c r="AO6" s="834"/>
      <c r="AP6" s="834"/>
      <c r="AQ6" s="834"/>
      <c r="AR6" s="834"/>
      <c r="AS6" s="834"/>
      <c r="AT6" s="834"/>
      <c r="AU6" s="723"/>
      <c r="AV6" s="723"/>
      <c r="AW6" s="597"/>
      <c r="AX6" s="596"/>
      <c r="AY6" s="596"/>
      <c r="AZ6" s="596"/>
      <c r="BA6" s="596"/>
    </row>
    <row r="7" spans="1:53">
      <c r="A7" s="598"/>
      <c r="B7" s="723"/>
      <c r="C7" s="723"/>
      <c r="D7" s="723"/>
      <c r="E7" s="723"/>
      <c r="F7" s="723"/>
      <c r="G7" s="723"/>
      <c r="H7" s="723"/>
      <c r="I7" s="723"/>
      <c r="J7" s="723"/>
      <c r="K7" s="723"/>
      <c r="L7" s="723"/>
      <c r="M7" s="723"/>
      <c r="N7" s="723"/>
      <c r="O7" s="723"/>
      <c r="P7" s="723"/>
      <c r="Q7" s="723"/>
      <c r="R7" s="723"/>
      <c r="S7" s="723"/>
      <c r="T7" s="723"/>
      <c r="U7" s="723"/>
      <c r="V7" s="723"/>
      <c r="W7" s="723"/>
      <c r="X7" s="723"/>
      <c r="Y7" s="723"/>
      <c r="Z7" s="723"/>
      <c r="AA7" s="723"/>
      <c r="AB7" s="723"/>
      <c r="AC7" s="723"/>
      <c r="AD7" s="723"/>
      <c r="AE7" s="723"/>
      <c r="AF7" s="723"/>
      <c r="AG7" s="723"/>
      <c r="AH7" s="723"/>
      <c r="AI7" s="723"/>
      <c r="AJ7" s="723"/>
      <c r="AK7" s="723"/>
      <c r="AL7" s="834"/>
      <c r="AM7" s="834"/>
      <c r="AN7" s="834"/>
      <c r="AO7" s="834"/>
      <c r="AP7" s="834"/>
      <c r="AQ7" s="834"/>
      <c r="AR7" s="834"/>
      <c r="AS7" s="834"/>
      <c r="AT7" s="834"/>
      <c r="AU7" s="723"/>
      <c r="AV7" s="723"/>
      <c r="AW7" s="597"/>
      <c r="AX7" s="596"/>
      <c r="AY7" s="596"/>
      <c r="AZ7" s="596"/>
      <c r="BA7" s="596"/>
    </row>
    <row r="8" spans="1:53" ht="55.5" customHeight="1">
      <c r="A8" s="750" t="s">
        <v>889</v>
      </c>
      <c r="B8" s="751"/>
      <c r="C8" s="751"/>
      <c r="D8" s="751"/>
      <c r="E8" s="751"/>
      <c r="F8" s="751"/>
      <c r="G8" s="751"/>
      <c r="H8" s="751"/>
      <c r="I8" s="751"/>
      <c r="J8" s="751"/>
      <c r="K8" s="751"/>
      <c r="L8" s="752"/>
      <c r="M8" s="835" t="s">
        <v>890</v>
      </c>
      <c r="N8" s="744"/>
      <c r="O8" s="744"/>
      <c r="P8" s="744"/>
      <c r="Q8" s="744"/>
      <c r="R8" s="744"/>
      <c r="S8" s="744"/>
      <c r="T8" s="744"/>
      <c r="U8" s="744"/>
      <c r="V8" s="744"/>
      <c r="W8" s="744"/>
      <c r="X8" s="744"/>
      <c r="Y8" s="745"/>
      <c r="Z8" s="762" t="s">
        <v>891</v>
      </c>
      <c r="AA8" s="762"/>
      <c r="AB8" s="762"/>
      <c r="AC8" s="762"/>
      <c r="AD8" s="762"/>
      <c r="AE8" s="762"/>
      <c r="AF8" s="762"/>
      <c r="AG8" s="762"/>
      <c r="AH8" s="762"/>
      <c r="AI8" s="762"/>
      <c r="AJ8" s="762"/>
      <c r="AK8" s="762"/>
      <c r="AL8" s="762"/>
      <c r="AM8" s="762"/>
      <c r="AN8" s="762"/>
      <c r="AO8" s="762"/>
      <c r="AP8" s="762"/>
      <c r="AQ8" s="762"/>
      <c r="AR8" s="762"/>
      <c r="AS8" s="762"/>
      <c r="AT8" s="762"/>
      <c r="AU8" s="762"/>
      <c r="AV8" s="762"/>
      <c r="AW8" s="595"/>
    </row>
    <row r="9" spans="1:53" s="593" customFormat="1" ht="23.25" customHeight="1">
      <c r="A9" s="757" t="s">
        <v>892</v>
      </c>
      <c r="B9" s="757" t="s">
        <v>893</v>
      </c>
      <c r="C9" s="757" t="s">
        <v>894</v>
      </c>
      <c r="D9" s="757" t="s">
        <v>895</v>
      </c>
      <c r="E9" s="757" t="s">
        <v>896</v>
      </c>
      <c r="F9" s="757" t="s">
        <v>897</v>
      </c>
      <c r="G9" s="777" t="s">
        <v>898</v>
      </c>
      <c r="H9" s="777" t="s">
        <v>899</v>
      </c>
      <c r="I9" s="778" t="s">
        <v>900</v>
      </c>
      <c r="J9" s="775" t="s">
        <v>901</v>
      </c>
      <c r="K9" s="776"/>
      <c r="L9" s="776"/>
      <c r="M9" s="836" t="s">
        <v>902</v>
      </c>
      <c r="N9" s="837" t="s">
        <v>903</v>
      </c>
      <c r="O9" s="761" t="s">
        <v>904</v>
      </c>
      <c r="P9" s="773" t="s">
        <v>905</v>
      </c>
      <c r="Q9" s="773"/>
      <c r="R9" s="773"/>
      <c r="S9" s="759" t="s">
        <v>906</v>
      </c>
      <c r="T9" s="746" t="s">
        <v>907</v>
      </c>
      <c r="U9" s="747"/>
      <c r="V9" s="747"/>
      <c r="W9" s="747"/>
      <c r="X9" s="747"/>
      <c r="Y9" s="748"/>
      <c r="Z9" s="754" t="s">
        <v>908</v>
      </c>
      <c r="AA9" s="755"/>
      <c r="AB9" s="755"/>
      <c r="AC9" s="755"/>
      <c r="AD9" s="755"/>
      <c r="AE9" s="754" t="s">
        <v>909</v>
      </c>
      <c r="AF9" s="755"/>
      <c r="AG9" s="755"/>
      <c r="AH9" s="755"/>
      <c r="AI9" s="755"/>
      <c r="AJ9" s="756"/>
      <c r="AK9" s="754" t="s">
        <v>910</v>
      </c>
      <c r="AL9" s="755"/>
      <c r="AM9" s="755"/>
      <c r="AN9" s="755"/>
      <c r="AO9" s="755"/>
      <c r="AP9" s="756"/>
      <c r="AQ9" s="754" t="s">
        <v>911</v>
      </c>
      <c r="AR9" s="755"/>
      <c r="AS9" s="755"/>
      <c r="AT9" s="755"/>
      <c r="AU9" s="755"/>
      <c r="AV9" s="756"/>
      <c r="AW9" s="594"/>
    </row>
    <row r="10" spans="1:53" ht="51">
      <c r="A10" s="758"/>
      <c r="B10" s="758"/>
      <c r="C10" s="758"/>
      <c r="D10" s="758"/>
      <c r="E10" s="758"/>
      <c r="F10" s="758"/>
      <c r="G10" s="757"/>
      <c r="H10" s="757"/>
      <c r="I10" s="749"/>
      <c r="J10" s="722" t="s">
        <v>912</v>
      </c>
      <c r="K10" s="722" t="s">
        <v>913</v>
      </c>
      <c r="L10" s="838" t="s">
        <v>914</v>
      </c>
      <c r="M10" s="836"/>
      <c r="N10" s="839"/>
      <c r="O10" s="749"/>
      <c r="P10" s="722" t="s">
        <v>912</v>
      </c>
      <c r="Q10" s="722" t="s">
        <v>913</v>
      </c>
      <c r="R10" s="722" t="s">
        <v>914</v>
      </c>
      <c r="S10" s="760"/>
      <c r="T10" s="592" t="s">
        <v>915</v>
      </c>
      <c r="U10" s="592" t="s">
        <v>916</v>
      </c>
      <c r="V10" s="592" t="s">
        <v>917</v>
      </c>
      <c r="W10" s="724" t="s">
        <v>195</v>
      </c>
      <c r="X10" s="592" t="s">
        <v>918</v>
      </c>
      <c r="Y10" s="592" t="s">
        <v>919</v>
      </c>
      <c r="Z10" s="591" t="s">
        <v>920</v>
      </c>
      <c r="AA10" s="591" t="s">
        <v>921</v>
      </c>
      <c r="AB10" s="591" t="s">
        <v>922</v>
      </c>
      <c r="AC10" s="591" t="s">
        <v>923</v>
      </c>
      <c r="AD10" s="590" t="s">
        <v>924</v>
      </c>
      <c r="AE10" s="591" t="s">
        <v>920</v>
      </c>
      <c r="AF10" s="591" t="s">
        <v>921</v>
      </c>
      <c r="AG10" s="591" t="s">
        <v>925</v>
      </c>
      <c r="AH10" s="591" t="s">
        <v>922</v>
      </c>
      <c r="AI10" s="591" t="s">
        <v>923</v>
      </c>
      <c r="AJ10" s="590" t="s">
        <v>924</v>
      </c>
      <c r="AK10" s="591" t="s">
        <v>920</v>
      </c>
      <c r="AL10" s="592" t="s">
        <v>921</v>
      </c>
      <c r="AM10" s="592" t="s">
        <v>925</v>
      </c>
      <c r="AN10" s="592" t="s">
        <v>922</v>
      </c>
      <c r="AO10" s="592" t="s">
        <v>923</v>
      </c>
      <c r="AP10" s="590" t="s">
        <v>924</v>
      </c>
      <c r="AQ10" s="592" t="s">
        <v>920</v>
      </c>
      <c r="AR10" s="592" t="s">
        <v>921</v>
      </c>
      <c r="AS10" s="592" t="s">
        <v>925</v>
      </c>
      <c r="AT10" s="592" t="s">
        <v>922</v>
      </c>
      <c r="AU10" s="591" t="s">
        <v>923</v>
      </c>
      <c r="AV10" s="590" t="s">
        <v>924</v>
      </c>
    </row>
    <row r="11" spans="1:53" s="545" customFormat="1" ht="246" customHeight="1">
      <c r="A11" s="539" t="s">
        <v>940</v>
      </c>
      <c r="B11" s="544" t="s">
        <v>941</v>
      </c>
      <c r="C11" s="544" t="s">
        <v>967</v>
      </c>
      <c r="D11" s="539" t="s">
        <v>968</v>
      </c>
      <c r="E11" s="536" t="s">
        <v>969</v>
      </c>
      <c r="F11" s="544" t="s">
        <v>970</v>
      </c>
      <c r="G11" s="544" t="s">
        <v>971</v>
      </c>
      <c r="H11" s="621" t="s">
        <v>927</v>
      </c>
      <c r="I11" s="622" t="s">
        <v>942</v>
      </c>
      <c r="J11" s="623" t="s">
        <v>939</v>
      </c>
      <c r="K11" s="623" t="s">
        <v>948</v>
      </c>
      <c r="L11" s="840" t="str">
        <f>VLOOKUP(J11,[3]Anexos!$B$37:$G$43,(HLOOKUP(K11,[3]Anexos!$C$37:$G$38,2,0)),0)</f>
        <v>Alto</v>
      </c>
      <c r="M11" s="614" t="s">
        <v>972</v>
      </c>
      <c r="N11" s="539" t="s">
        <v>929</v>
      </c>
      <c r="O11" s="539" t="s">
        <v>930</v>
      </c>
      <c r="P11" s="539" t="s">
        <v>928</v>
      </c>
      <c r="Q11" s="539" t="s">
        <v>948</v>
      </c>
      <c r="R11" s="541" t="str">
        <f>VLOOKUP(P11,[3]Anexos!$B$37:$G$43,(HLOOKUP(Q11,[3]Anexos!$C$37:$G$38,2,0)),0)</f>
        <v>Moderado</v>
      </c>
      <c r="S11" s="540" t="s">
        <v>932</v>
      </c>
      <c r="T11" s="614" t="str">
        <f>+M11</f>
        <v>El profesional encargado de ejecutar las actividades de Seguridad de la Información, trimestralmente verifica que las actividades propuestas en el Plan de Seguridad y Privacidad de la Información (PLA-GTI-003) se hayan ejecutado conforme a lo planteado, a través de la generación de un informe que denote el avance, con el fin de fortalecer el seguimiento y evitar las brechas de seguridad sobre los activos de información.
En caso de que se identifiquen retrasos en las actividades planteadas se deben informar vía correo electrónico al Líder de Gobierno Digital, indicando los argumentos por los cuales no se cumplieron las actividades planteadas y proceder con las acciones respectivas para dar solución a lo presentado
Evidencia: informe y correo electrónico, cuando aplique.</v>
      </c>
      <c r="U11" s="616" t="s">
        <v>973</v>
      </c>
      <c r="V11" s="617" t="s">
        <v>974</v>
      </c>
      <c r="W11" s="617">
        <v>1</v>
      </c>
      <c r="X11" s="586">
        <v>46113</v>
      </c>
      <c r="Y11" s="586">
        <v>46387</v>
      </c>
      <c r="Z11" s="534">
        <v>46121</v>
      </c>
      <c r="AA11" s="533"/>
      <c r="AB11" s="532" t="s">
        <v>975</v>
      </c>
      <c r="AC11" s="529" t="s">
        <v>934</v>
      </c>
      <c r="AD11" s="532" t="s">
        <v>976</v>
      </c>
      <c r="AE11" s="534">
        <v>46210</v>
      </c>
      <c r="AF11" s="533">
        <f>1/3</f>
        <v>0.33333333333333331</v>
      </c>
      <c r="AG11" s="533">
        <f>1/3</f>
        <v>0.33333333333333331</v>
      </c>
      <c r="AH11" s="618" t="s">
        <v>2562</v>
      </c>
      <c r="AI11" s="529" t="s">
        <v>934</v>
      </c>
      <c r="AJ11" s="532" t="s">
        <v>2641</v>
      </c>
      <c r="AK11" s="562"/>
      <c r="AL11" s="550"/>
      <c r="AM11" s="550"/>
      <c r="AN11" s="570"/>
      <c r="AO11" s="841"/>
      <c r="AP11" s="546"/>
      <c r="AQ11" s="569"/>
      <c r="AR11" s="550"/>
      <c r="AS11" s="550"/>
      <c r="AT11" s="570"/>
      <c r="AU11" s="842"/>
      <c r="AV11" s="619"/>
    </row>
    <row r="12" spans="1:53" s="545" customFormat="1" ht="222.75" customHeight="1">
      <c r="A12" s="539" t="s">
        <v>940</v>
      </c>
      <c r="B12" s="544" t="s">
        <v>941</v>
      </c>
      <c r="C12" s="544" t="s">
        <v>967</v>
      </c>
      <c r="D12" s="539" t="s">
        <v>968</v>
      </c>
      <c r="E12" s="536" t="s">
        <v>969</v>
      </c>
      <c r="F12" s="620" t="s">
        <v>977</v>
      </c>
      <c r="G12" s="544" t="s">
        <v>971</v>
      </c>
      <c r="H12" s="621" t="s">
        <v>927</v>
      </c>
      <c r="I12" s="622" t="s">
        <v>942</v>
      </c>
      <c r="J12" s="623" t="s">
        <v>939</v>
      </c>
      <c r="K12" s="623" t="s">
        <v>948</v>
      </c>
      <c r="L12" s="840" t="str">
        <f>VLOOKUP(J12,[3]Anexos!$B$37:$G$43,(HLOOKUP(K12,[3]Anexos!$C$37:$G$38,2,0)),0)</f>
        <v>Alto</v>
      </c>
      <c r="M12" s="614" t="s">
        <v>978</v>
      </c>
      <c r="N12" s="539" t="s">
        <v>929</v>
      </c>
      <c r="O12" s="539" t="s">
        <v>930</v>
      </c>
      <c r="P12" s="539" t="s">
        <v>928</v>
      </c>
      <c r="Q12" s="539" t="s">
        <v>948</v>
      </c>
      <c r="R12" s="541" t="str">
        <f>VLOOKUP(P12,[3]Anexos!$B$37:$G$43,(HLOOKUP(Q12,[3]Anexos!$C$37:$G$38,2,0)),0)</f>
        <v>Moderado</v>
      </c>
      <c r="S12" s="540" t="s">
        <v>932</v>
      </c>
      <c r="T12" s="614" t="str">
        <f t="shared" ref="T12:T17" si="0">+M12</f>
        <v>El profesional encargado de ejecutar las actividades de Seguridad de la Información revisa cuatrimestralmente que los usuarios matriculados en el Curso de Seguridad de la Información de la entidad, disponible en la plataforma "Moodle" hayan realizado la finalización de este, generando un informe en donde se denote el grado de aplicación del curso, de acuerdo con el plan Sensibilización, capacitación y comunicación de seguridad y privacidad de la información (PLA-GTI-002) y con el fin de apoyar en la gestión del conocimiento referente a la seguridad de la información.
En caso de que se identifique que existen usuarios que no hayan realizado el Curso de Seguridad, se notificará vía correo electrónico al Subdirector(a) de Investigación e Información las personas faltantes quien tomará las acciones a las que haya lugar.
Evidencia: informe y correo electrónico, cuando aplique.</v>
      </c>
      <c r="U12" s="624" t="s">
        <v>973</v>
      </c>
      <c r="V12" s="617" t="s">
        <v>979</v>
      </c>
      <c r="W12" s="617">
        <v>1</v>
      </c>
      <c r="X12" s="586">
        <v>46082</v>
      </c>
      <c r="Y12" s="586">
        <v>46387</v>
      </c>
      <c r="Z12" s="534">
        <v>46121</v>
      </c>
      <c r="AA12" s="533">
        <v>0.25</v>
      </c>
      <c r="AB12" s="546" t="s">
        <v>980</v>
      </c>
      <c r="AC12" s="529" t="s">
        <v>934</v>
      </c>
      <c r="AD12" s="532" t="s">
        <v>976</v>
      </c>
      <c r="AE12" s="534">
        <v>46210</v>
      </c>
      <c r="AF12" s="533">
        <f>1/4</f>
        <v>0.25</v>
      </c>
      <c r="AG12" s="533">
        <f>2/4</f>
        <v>0.5</v>
      </c>
      <c r="AH12" s="546" t="s">
        <v>2563</v>
      </c>
      <c r="AI12" s="529" t="s">
        <v>934</v>
      </c>
      <c r="AJ12" s="532" t="s">
        <v>2641</v>
      </c>
      <c r="AK12" s="562"/>
      <c r="AL12" s="550"/>
      <c r="AM12" s="550"/>
      <c r="AN12" s="532"/>
      <c r="AO12" s="843"/>
      <c r="AP12" s="546"/>
      <c r="AQ12" s="569"/>
      <c r="AR12" s="550"/>
      <c r="AS12" s="550"/>
      <c r="AT12" s="532"/>
      <c r="AU12" s="844"/>
      <c r="AV12" s="619"/>
    </row>
    <row r="13" spans="1:53" s="545" customFormat="1" ht="230.25" customHeight="1">
      <c r="A13" s="539" t="s">
        <v>940</v>
      </c>
      <c r="B13" s="544" t="s">
        <v>941</v>
      </c>
      <c r="C13" s="544" t="s">
        <v>981</v>
      </c>
      <c r="D13" s="539" t="s">
        <v>968</v>
      </c>
      <c r="E13" s="625" t="s">
        <v>982</v>
      </c>
      <c r="F13" s="626" t="s">
        <v>983</v>
      </c>
      <c r="G13" s="626" t="s">
        <v>984</v>
      </c>
      <c r="H13" s="627" t="s">
        <v>927</v>
      </c>
      <c r="I13" s="628" t="s">
        <v>942</v>
      </c>
      <c r="J13" s="627" t="s">
        <v>939</v>
      </c>
      <c r="K13" s="627" t="s">
        <v>948</v>
      </c>
      <c r="L13" s="629" t="str">
        <f>VLOOKUP(J13,[3]Anexos!$B$37:$G$43,(HLOOKUP(K13,[3]Anexos!$C$37:$G$38,2,0)),0)</f>
        <v>Alto</v>
      </c>
      <c r="M13" s="614" t="s">
        <v>985</v>
      </c>
      <c r="N13" s="627" t="s">
        <v>929</v>
      </c>
      <c r="O13" s="627" t="s">
        <v>930</v>
      </c>
      <c r="P13" s="627" t="s">
        <v>935</v>
      </c>
      <c r="Q13" s="627" t="s">
        <v>948</v>
      </c>
      <c r="R13" s="629" t="str">
        <f>VLOOKUP(P13,[3]Anexos!$B$37:$G$43,(HLOOKUP(Q13,[3]Anexos!$C$37:$G$38,2,0)),0)</f>
        <v>Moderado</v>
      </c>
      <c r="S13" s="630" t="s">
        <v>932</v>
      </c>
      <c r="T13" s="614" t="str">
        <f t="shared" si="0"/>
        <v xml:space="preserve">El profesional encargado de ejecutar las actividades de líder de Soluciones Tecnológicas, realiza pruebas funcionales sobre los sistemas de información, cuando sea requerido, para su puesta en producción. Esta gestión y los hallazgos encontrados se deben registrar y documentar en cada RFC (Formato de Requerimiento de Cambios), para socializar los resultados en  los comités de control de cambios de la entidad, con el fin de evitar un cambio que cause indisponibilidad sobre la infraestructura, de acuerdo con lo establecido en el procedimiento Gestión de cambios de tecnología de la información (PCD-SMT-001). 
La evidencia es el informe de pruebas y minutograma presentados en los comités de cambios.
En caso de presentarse alguna inconsistencia en las pruebas, se debe analizar y proceder con las alertas o acciones respectivas para dar solución a lo presentado.  </v>
      </c>
      <c r="U13" s="624" t="s">
        <v>986</v>
      </c>
      <c r="V13" s="571" t="s">
        <v>987</v>
      </c>
      <c r="W13" s="617">
        <v>1</v>
      </c>
      <c r="X13" s="586">
        <v>46113</v>
      </c>
      <c r="Y13" s="586">
        <v>46387</v>
      </c>
      <c r="Z13" s="534">
        <v>46121</v>
      </c>
      <c r="AA13" s="533"/>
      <c r="AB13" s="532" t="s">
        <v>943</v>
      </c>
      <c r="AC13" s="554" t="s">
        <v>934</v>
      </c>
      <c r="AD13" s="532" t="s">
        <v>976</v>
      </c>
      <c r="AE13" s="534">
        <v>46210</v>
      </c>
      <c r="AF13" s="533">
        <v>1</v>
      </c>
      <c r="AG13" s="533">
        <v>1</v>
      </c>
      <c r="AH13" s="546" t="s">
        <v>2564</v>
      </c>
      <c r="AI13" s="529" t="s">
        <v>934</v>
      </c>
      <c r="AJ13" s="532" t="s">
        <v>2641</v>
      </c>
      <c r="AK13" s="562"/>
      <c r="AL13" s="550"/>
      <c r="AM13" s="550"/>
      <c r="AN13" s="532"/>
      <c r="AO13" s="561"/>
      <c r="AP13" s="546"/>
      <c r="AQ13" s="569"/>
      <c r="AR13" s="550"/>
      <c r="AS13" s="550"/>
      <c r="AT13" s="532"/>
      <c r="AU13" s="529"/>
      <c r="AV13" s="619"/>
    </row>
    <row r="14" spans="1:53" s="545" customFormat="1" ht="201" customHeight="1">
      <c r="A14" s="539" t="s">
        <v>940</v>
      </c>
      <c r="B14" s="544" t="s">
        <v>941</v>
      </c>
      <c r="C14" s="544" t="s">
        <v>988</v>
      </c>
      <c r="D14" s="539" t="s">
        <v>968</v>
      </c>
      <c r="E14" s="625" t="s">
        <v>989</v>
      </c>
      <c r="F14" s="626" t="s">
        <v>990</v>
      </c>
      <c r="G14" s="626" t="s">
        <v>991</v>
      </c>
      <c r="H14" s="627" t="s">
        <v>927</v>
      </c>
      <c r="I14" s="628" t="s">
        <v>942</v>
      </c>
      <c r="J14" s="627" t="s">
        <v>935</v>
      </c>
      <c r="K14" s="627" t="s">
        <v>957</v>
      </c>
      <c r="L14" s="629" t="str">
        <f>VLOOKUP(J14,[3]Anexos!$B$37:$G$43,(HLOOKUP(K14,[3]Anexos!$C$37:$G$38,2,0)),0)</f>
        <v>Moderado</v>
      </c>
      <c r="M14" s="626" t="s">
        <v>992</v>
      </c>
      <c r="N14" s="627" t="s">
        <v>929</v>
      </c>
      <c r="O14" s="627" t="s">
        <v>993</v>
      </c>
      <c r="P14" s="627" t="s">
        <v>928</v>
      </c>
      <c r="Q14" s="627" t="s">
        <v>957</v>
      </c>
      <c r="R14" s="629" t="str">
        <f>VLOOKUP(P14,[3]Anexos!$B$37:$G$43,(HLOOKUP(Q14,[3]Anexos!$C$37:$G$38,2,0)),0)</f>
        <v>Moderado</v>
      </c>
      <c r="S14" s="630" t="s">
        <v>932</v>
      </c>
      <c r="T14" s="614" t="str">
        <f t="shared" si="0"/>
        <v>El profesional encargado de ejecutar las actividades de líder de infraestructura verifica mensualmente el funcionamiento de los servicios de tecnología que soportan los sistemas de información de la entidad, con el fin de prevenir la indisponibilidad en los mismos, esta gestión se realiza a través del informe de seguimiento que denota el monitoreo de la infraestructura tecnológica de acuerdo a lo establecido en el plan Mantenimiento de infraestructura Tecnológica (PLA-TI-009).
La evidencia es el informe de monitoreo mensual.
En caso de presentarse alguna falla de infraestructura se debe analizar y proceder con las alertas al Subdirector de Investigación e Información o realizar las acciones requeridas para dar solución a los casos presentados.</v>
      </c>
      <c r="U14" s="631" t="s">
        <v>994</v>
      </c>
      <c r="V14" s="617" t="s">
        <v>995</v>
      </c>
      <c r="W14" s="617">
        <v>1</v>
      </c>
      <c r="X14" s="586">
        <v>46113</v>
      </c>
      <c r="Y14" s="586">
        <v>46387</v>
      </c>
      <c r="Z14" s="534">
        <v>46121</v>
      </c>
      <c r="AA14" s="533"/>
      <c r="AB14" s="532" t="s">
        <v>943</v>
      </c>
      <c r="AC14" s="554" t="s">
        <v>934</v>
      </c>
      <c r="AD14" s="532" t="s">
        <v>976</v>
      </c>
      <c r="AE14" s="534">
        <v>46210</v>
      </c>
      <c r="AF14" s="533">
        <f t="shared" ref="AF14:AG17" si="1">1/3</f>
        <v>0.33333333333333331</v>
      </c>
      <c r="AG14" s="533">
        <f t="shared" si="1"/>
        <v>0.33333333333333331</v>
      </c>
      <c r="AH14" s="546" t="s">
        <v>2565</v>
      </c>
      <c r="AI14" s="529" t="s">
        <v>934</v>
      </c>
      <c r="AJ14" s="532" t="s">
        <v>2641</v>
      </c>
      <c r="AK14" s="562"/>
      <c r="AL14" s="550"/>
      <c r="AM14" s="550"/>
      <c r="AN14" s="532"/>
      <c r="AO14" s="561"/>
      <c r="AP14" s="546"/>
      <c r="AQ14" s="569"/>
      <c r="AR14" s="550"/>
      <c r="AS14" s="550"/>
      <c r="AT14" s="532"/>
      <c r="AU14" s="529"/>
      <c r="AV14" s="619"/>
    </row>
    <row r="15" spans="1:53" s="545" customFormat="1" ht="182.25" customHeight="1">
      <c r="A15" s="539" t="s">
        <v>940</v>
      </c>
      <c r="B15" s="544" t="s">
        <v>941</v>
      </c>
      <c r="C15" s="626" t="s">
        <v>988</v>
      </c>
      <c r="D15" s="539" t="s">
        <v>968</v>
      </c>
      <c r="E15" s="625" t="s">
        <v>996</v>
      </c>
      <c r="F15" s="632" t="s">
        <v>997</v>
      </c>
      <c r="G15" s="632" t="s">
        <v>998</v>
      </c>
      <c r="H15" s="627" t="s">
        <v>927</v>
      </c>
      <c r="I15" s="628" t="s">
        <v>942</v>
      </c>
      <c r="J15" s="627" t="s">
        <v>939</v>
      </c>
      <c r="K15" s="627" t="s">
        <v>948</v>
      </c>
      <c r="L15" s="629" t="str">
        <f>VLOOKUP(J15,[3]Anexos!$B$37:$G$43,(HLOOKUP(K15,[3]Anexos!$C$37:$G$38,2,0)),0)</f>
        <v>Alto</v>
      </c>
      <c r="M15" s="626" t="s">
        <v>999</v>
      </c>
      <c r="N15" s="627" t="s">
        <v>929</v>
      </c>
      <c r="O15" s="627" t="s">
        <v>930</v>
      </c>
      <c r="P15" s="627" t="s">
        <v>935</v>
      </c>
      <c r="Q15" s="627" t="s">
        <v>948</v>
      </c>
      <c r="R15" s="629" t="str">
        <f>VLOOKUP(P15,[3]Anexos!$B$37:$G$43,(HLOOKUP(Q15,[3]Anexos!$C$37:$G$38,2,0)),0)</f>
        <v>Moderado</v>
      </c>
      <c r="S15" s="630" t="s">
        <v>932</v>
      </c>
      <c r="T15" s="614" t="str">
        <f t="shared" si="0"/>
        <v>El profesional encargado de ejecutar las actividades de Seguridad de la Información, trimestralmente revisa que los sistemas de información y/o infraestructura tecnológica con obsolescencia vigente hayan sido identificados, con el fin de realizar la medición del índice de obsolescencia tecnológica de acuerdo a lo establecido en la hoja de vida del indicador del mismo.
En caso de identificar componentes que no puedan ser subsanados se notificará vía correo electrónico al Subdirector(a) de Investigación e Información, quien tomará las acciones a las que haya lugar.
Evidencia: informe trimestral de medición del índice de obsolescencia tecnológica y correo electrónico, cuando aplique.</v>
      </c>
      <c r="U15" s="624" t="s">
        <v>973</v>
      </c>
      <c r="V15" s="617" t="s">
        <v>974</v>
      </c>
      <c r="W15" s="617">
        <v>1</v>
      </c>
      <c r="X15" s="586">
        <v>46113</v>
      </c>
      <c r="Y15" s="586">
        <v>46387</v>
      </c>
      <c r="Z15" s="534">
        <v>46121</v>
      </c>
      <c r="AA15" s="533"/>
      <c r="AB15" s="532" t="s">
        <v>975</v>
      </c>
      <c r="AC15" s="554" t="s">
        <v>934</v>
      </c>
      <c r="AD15" s="532" t="s">
        <v>976</v>
      </c>
      <c r="AE15" s="534">
        <v>46210</v>
      </c>
      <c r="AF15" s="533">
        <f t="shared" si="1"/>
        <v>0.33333333333333331</v>
      </c>
      <c r="AG15" s="533">
        <f t="shared" si="1"/>
        <v>0.33333333333333331</v>
      </c>
      <c r="AH15" s="546" t="s">
        <v>2566</v>
      </c>
      <c r="AI15" s="529" t="s">
        <v>934</v>
      </c>
      <c r="AJ15" s="532" t="s">
        <v>2641</v>
      </c>
      <c r="AK15" s="562"/>
      <c r="AL15" s="550"/>
      <c r="AM15" s="550"/>
      <c r="AN15" s="532"/>
      <c r="AO15" s="561"/>
      <c r="AP15" s="546"/>
      <c r="AQ15" s="569"/>
      <c r="AR15" s="550"/>
      <c r="AS15" s="550"/>
      <c r="AT15" s="532"/>
      <c r="AU15" s="529"/>
      <c r="AV15" s="619"/>
    </row>
    <row r="16" spans="1:53" ht="228.75" customHeight="1">
      <c r="A16" s="539" t="s">
        <v>940</v>
      </c>
      <c r="B16" s="544" t="s">
        <v>941</v>
      </c>
      <c r="C16" s="626" t="s">
        <v>1000</v>
      </c>
      <c r="D16" s="539" t="s">
        <v>968</v>
      </c>
      <c r="E16" s="625" t="s">
        <v>1001</v>
      </c>
      <c r="F16" s="626" t="s">
        <v>1002</v>
      </c>
      <c r="G16" s="626" t="s">
        <v>1003</v>
      </c>
      <c r="H16" s="627" t="s">
        <v>927</v>
      </c>
      <c r="I16" s="628" t="s">
        <v>942</v>
      </c>
      <c r="J16" s="627" t="s">
        <v>939</v>
      </c>
      <c r="K16" s="627" t="s">
        <v>948</v>
      </c>
      <c r="L16" s="629" t="str">
        <f>VLOOKUP(J16,[3]Anexos!$B$37:$G$43,(HLOOKUP(K16,[3]Anexos!$C$37:$G$38,2,0)),0)</f>
        <v>Alto</v>
      </c>
      <c r="M16" s="626" t="s">
        <v>1004</v>
      </c>
      <c r="N16" s="627" t="s">
        <v>929</v>
      </c>
      <c r="O16" s="627" t="s">
        <v>930</v>
      </c>
      <c r="P16" s="627" t="s">
        <v>935</v>
      </c>
      <c r="Q16" s="627" t="s">
        <v>948</v>
      </c>
      <c r="R16" s="629" t="str">
        <f>VLOOKUP(P16,[3]Anexos!$B$37:$G$43,(HLOOKUP(Q16,[3]Anexos!$C$37:$G$38,2,0)),0)</f>
        <v>Moderado</v>
      </c>
      <c r="S16" s="630" t="s">
        <v>932</v>
      </c>
      <c r="T16" s="614" t="str">
        <f t="shared" si="0"/>
        <v>El profesional encargado de ejecutar las actividades de Seguridad de la Información, cuatrimestralmente verifica que las vulnerabilidades reportadas a los Grupos de Sistemas de Información e Infraestructura Tecnológica han sido subsanadas,  de acuerdo a lo establecido en el procedimiento Gestión de vulnerabilidades técnicas (PCD-TI-001), con el fin de identificar las vulnerabilidades y los niveles de riesgo a los cuales están expuestos los activos de información de la Secretaría Distrital de Integración Social.
En caso de existir vulnerabilidades que no hayan sido subsanadas se notificará a vía correo electrónico al Subdirector(a) de Investigación e Información, quien tomará las acciones a las que haya lugar.
Evidencia: informe cuatrimestral que refleje las acciones ejecutadas para subsanar las vulnerabilidades encontradas y correo electrónico, cuando aplique.</v>
      </c>
      <c r="U16" s="633" t="s">
        <v>1005</v>
      </c>
      <c r="V16" s="552" t="s">
        <v>974</v>
      </c>
      <c r="W16" s="552">
        <v>1</v>
      </c>
      <c r="X16" s="586">
        <v>46113</v>
      </c>
      <c r="Y16" s="586">
        <v>46387</v>
      </c>
      <c r="Z16" s="534">
        <v>46121</v>
      </c>
      <c r="AA16" s="533"/>
      <c r="AB16" s="532" t="s">
        <v>943</v>
      </c>
      <c r="AC16" s="554" t="s">
        <v>934</v>
      </c>
      <c r="AD16" s="532" t="s">
        <v>976</v>
      </c>
      <c r="AE16" s="534">
        <v>46210</v>
      </c>
      <c r="AF16" s="533">
        <f t="shared" si="1"/>
        <v>0.33333333333333331</v>
      </c>
      <c r="AG16" s="533">
        <f t="shared" si="1"/>
        <v>0.33333333333333331</v>
      </c>
      <c r="AH16" s="618" t="s">
        <v>2567</v>
      </c>
      <c r="AI16" s="529" t="s">
        <v>934</v>
      </c>
      <c r="AJ16" s="532" t="s">
        <v>2641</v>
      </c>
      <c r="AK16" s="562"/>
      <c r="AL16" s="550"/>
      <c r="AM16" s="550"/>
      <c r="AN16" s="532"/>
      <c r="AO16" s="561"/>
      <c r="AP16" s="546"/>
      <c r="AQ16" s="569"/>
      <c r="AR16" s="550"/>
      <c r="AS16" s="550"/>
      <c r="AT16" s="532"/>
      <c r="AU16" s="529"/>
      <c r="AV16" s="619"/>
    </row>
    <row r="17" spans="1:48" s="845" customFormat="1" ht="252.75" customHeight="1">
      <c r="A17" s="539" t="s">
        <v>940</v>
      </c>
      <c r="B17" s="544" t="s">
        <v>941</v>
      </c>
      <c r="C17" s="634" t="s">
        <v>967</v>
      </c>
      <c r="D17" s="539" t="s">
        <v>968</v>
      </c>
      <c r="E17" s="630" t="s">
        <v>1006</v>
      </c>
      <c r="F17" s="626" t="s">
        <v>1007</v>
      </c>
      <c r="G17" s="626" t="s">
        <v>1008</v>
      </c>
      <c r="H17" s="635" t="s">
        <v>927</v>
      </c>
      <c r="I17" s="636" t="s">
        <v>942</v>
      </c>
      <c r="J17" s="635" t="s">
        <v>939</v>
      </c>
      <c r="K17" s="635" t="s">
        <v>948</v>
      </c>
      <c r="L17" s="637" t="str">
        <f>VLOOKUP(J17,[3]Anexos!$B$37:$G$43,(HLOOKUP(K17,[3]Anexos!$C$37:$G$38,2,0)),0)</f>
        <v>Alto</v>
      </c>
      <c r="M17" s="626" t="s">
        <v>1009</v>
      </c>
      <c r="N17" s="635" t="s">
        <v>929</v>
      </c>
      <c r="O17" s="635" t="s">
        <v>930</v>
      </c>
      <c r="P17" s="635" t="s">
        <v>935</v>
      </c>
      <c r="Q17" s="635" t="s">
        <v>948</v>
      </c>
      <c r="R17" s="637" t="str">
        <f>VLOOKUP(P17,[3]Anexos!$B$37:$G$43,(HLOOKUP(Q17,[3]Anexos!$C$37:$G$38,2,0)),0)</f>
        <v>Moderado</v>
      </c>
      <c r="S17" s="630" t="s">
        <v>932</v>
      </c>
      <c r="T17" s="614" t="str">
        <f t="shared" si="0"/>
        <v>El profesional encargado de ejecutar las actividades de Seguridad de la Información, Líder de infraestructura y Líder de mesa de servicio, como responsables de la gestión de software y el equipo encargado de la administración de activos tecnológicos, cuatrimestralmente revisan que en los dispositivos de la entidad se estén instalando únicamente el software autorizado por la Subdirección de Investigación e Información, de acuerdo con lo establecido en el procedimiento Control licenciamiento y software para estaciones de trabajo (PCD-SMT-015).
En caso de identificar software instalado no autorizados se  notificará a vía correo electrónico al Subdirector(a) de Investigación e Información, quien tomará las acciones a las que haya lugar.
Evidencia: informe cuatrimestral y correo electrónico, cuando aplique.</v>
      </c>
      <c r="U17" s="638" t="s">
        <v>1010</v>
      </c>
      <c r="V17" s="589" t="s">
        <v>1011</v>
      </c>
      <c r="W17" s="589">
        <v>1</v>
      </c>
      <c r="X17" s="586">
        <v>46113</v>
      </c>
      <c r="Y17" s="586">
        <v>46387</v>
      </c>
      <c r="Z17" s="534">
        <v>46121</v>
      </c>
      <c r="AA17" s="533"/>
      <c r="AB17" s="532" t="s">
        <v>943</v>
      </c>
      <c r="AC17" s="539" t="s">
        <v>934</v>
      </c>
      <c r="AD17" s="532" t="s">
        <v>976</v>
      </c>
      <c r="AE17" s="534">
        <v>46210</v>
      </c>
      <c r="AF17" s="639">
        <f t="shared" si="1"/>
        <v>0.33333333333333331</v>
      </c>
      <c r="AG17" s="639">
        <f t="shared" si="1"/>
        <v>0.33333333333333331</v>
      </c>
      <c r="AH17" s="640" t="s">
        <v>2568</v>
      </c>
      <c r="AI17" s="583" t="s">
        <v>934</v>
      </c>
      <c r="AJ17" s="532" t="s">
        <v>2641</v>
      </c>
      <c r="AK17" s="562"/>
      <c r="AL17" s="550"/>
      <c r="AM17" s="550"/>
      <c r="AN17" s="532"/>
      <c r="AO17" s="561"/>
      <c r="AP17" s="546"/>
      <c r="AQ17" s="569"/>
      <c r="AR17" s="550"/>
      <c r="AS17" s="550"/>
      <c r="AT17" s="532"/>
      <c r="AU17" s="529"/>
      <c r="AV17" s="619"/>
    </row>
  </sheetData>
  <sheetProtection formatCells="0" formatColumns="0" formatRows="0" insertColumns="0" insertRows="0" insertHyperlinks="0" deleteColumns="0" deleteRows="0" sort="0" autoFilter="0" pivotTables="0"/>
  <mergeCells count="29">
    <mergeCell ref="AK9:AP9"/>
    <mergeCell ref="AQ9:AV9"/>
    <mergeCell ref="AO11:AO12"/>
    <mergeCell ref="AU11:AU12"/>
    <mergeCell ref="O9:O10"/>
    <mergeCell ref="P9:R9"/>
    <mergeCell ref="S9:S10"/>
    <mergeCell ref="T9:Y9"/>
    <mergeCell ref="Z9:AD9"/>
    <mergeCell ref="AE9:AJ9"/>
    <mergeCell ref="G9:G10"/>
    <mergeCell ref="H9:H10"/>
    <mergeCell ref="I9:I10"/>
    <mergeCell ref="J9:L9"/>
    <mergeCell ref="M9:M10"/>
    <mergeCell ref="N9:N10"/>
    <mergeCell ref="A9:A10"/>
    <mergeCell ref="B9:B10"/>
    <mergeCell ref="C9:C10"/>
    <mergeCell ref="D9:D10"/>
    <mergeCell ref="E9:E10"/>
    <mergeCell ref="F9:F10"/>
    <mergeCell ref="A1:B4"/>
    <mergeCell ref="C1:AT4"/>
    <mergeCell ref="A5:AU5"/>
    <mergeCell ref="A6:B6"/>
    <mergeCell ref="A8:L8"/>
    <mergeCell ref="M8:Y8"/>
    <mergeCell ref="Z8:AV8"/>
  </mergeCells>
  <conditionalFormatting sqref="L11:L17 R11:R17">
    <cfRule type="containsText" dxfId="29" priority="1" operator="containsText" text="Bajo">
      <formula>NOT(ISERROR(SEARCH("Bajo",L11)))</formula>
    </cfRule>
    <cfRule type="containsText" dxfId="28" priority="2" operator="containsText" text="Moderado">
      <formula>NOT(ISERROR(SEARCH("Moderado",L11)))</formula>
    </cfRule>
    <cfRule type="containsText" dxfId="27" priority="3" operator="containsText" text="Alto">
      <formula>NOT(ISERROR(SEARCH("Alto",L11)))</formula>
    </cfRule>
    <cfRule type="containsText" dxfId="26" priority="4" operator="containsText" text="Extremo">
      <formula>NOT(ISERROR(SEARCH("Extremo",L11)))</formula>
    </cfRule>
  </conditionalFormatting>
  <dataValidations count="32">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9789B417-D0C0-4D3A-8571-756BBFBBA5B3}"/>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3A7726CA-AFF9-4813-A0BF-7D3A4384CC73}"/>
    <dataValidation allowBlank="1" showInputMessage="1" showErrorMessage="1" prompt="Registre el nivel de avance en el cumplimiento de la actividad. Corresponde al resultado en términos porcentuales del indicador o criterio de avance definido." sqref="AA10 AF10 AL10 AR10" xr:uid="{3E533C42-9840-496F-94D1-4A348C8640AF}"/>
    <dataValidation allowBlank="1" showInputMessage="1" showErrorMessage="1" prompt="Para diligenciar este campo, dirijase primero a la hoja &quot;2. Evaluación de controles&quot;, y realice la evaluación de cada actividad de control." sqref="P9:R9" xr:uid="{D3E8E6EC-345A-41D9-9369-EC360D0FE973}"/>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xr:uid="{731D2554-1C87-45F2-AF64-A3972A025BFF}"/>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EACB3E52-925D-4813-9F72-2711C5F33044}"/>
    <dataValidation allowBlank="1" showInputMessage="1" showErrorMessage="1" prompt="Seleccione de la lista desplegable la forma como se ejecuta el control, dependiendo de que sea ejecutado por una persona (manual) o por un sistema (automático)." sqref="O9:O10" xr:uid="{C7269C6B-3DD1-471B-BC6F-F72838FB856A}"/>
    <dataValidation allowBlank="1" showInputMessage="1" showErrorMessage="1" prompt="Describa, tal como se encuentra en la caracterización del proceso, la actividad donde existe evidencia o se tienen indicios de que pueden ocurrir eventos de riesgo." sqref="C9:C10" xr:uid="{B2DEC319-0016-440A-A277-549C7C414489}"/>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xr:uid="{3104F222-9BBE-4CF9-8895-C184C40C81E8}"/>
    <dataValidation allowBlank="1" showInputMessage="1" showErrorMessage="1" prompt="Seleccione de la lista desplegable la categoria que corresponda." sqref="A6:B6" xr:uid="{A042A1FE-58E7-4FBA-81BB-383E76B6BF8D}"/>
    <dataValidation allowBlank="1" showInputMessage="1" showErrorMessage="1" prompt="Describa los avances en el cumplimiento de la actividad definida y relacione las evidencias que los soportan." sqref="AB10 AH10 AN10 AT10" xr:uid="{CA2C5227-15CC-4EAE-B039-4A6DF36194D7}"/>
    <dataValidation allowBlank="1" showInputMessage="1" showErrorMessage="1" prompt="Seleccione de la lista desplegable, la decisión tomada respecto al riesgo, teniendo en cuenta lo establecido en el Lineamiento Administración de Riesgos (LIN-SG-001)." sqref="S9:S10" xr:uid="{25FCC852-4CF9-4405-8B6F-E00E6CF9BCE9}"/>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C62A6FB5-F36A-4842-8C94-FB8F6FEDE5EB}"/>
    <dataValidation allowBlank="1" showInputMessage="1" showErrorMessage="1" prompt="En el formato DD/MM/AAAA, registre la fecha de inicio de la actividad a desarrollar, dentro de la vigencia." sqref="X10" xr:uid="{3B8D4E26-EB96-46EB-A30A-B846AA23F93F}"/>
    <dataValidation allowBlank="1" showInputMessage="1" showErrorMessage="1" prompt="Registre la fecha de realización del monitoreo, DD/MM/AAA." sqref="AQ10 AE10 AK10 Z10" xr:uid="{8E1DE2E3-EE82-4490-A285-EBD80D25CF6F}"/>
    <dataValidation allowBlank="1" showInputMessage="1" showErrorMessage="1" prompt="En el formato DD/MM/AAAA, registre la fecha de terminación de la actividad a desarrollar. Esta fecha no podrá superar el 31 de diciembre de cada vigencia." sqref="Y10" xr:uid="{3965B509-6CDF-4AD7-AC20-350804D4AADB}"/>
    <dataValidation allowBlank="1" showInputMessage="1" showErrorMessage="1" prompt="Registre el resultado que se pretende alcanzar, considerando el indicador o criterio de medición definido." sqref="W10" xr:uid="{C0C2034D-EA96-4DDB-80F0-92EA4E20BE7D}"/>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6C734D6F-B090-4CFA-983B-E0FAE8E758EB}"/>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1F3F642A-8027-48CF-8DA3-25683C6CDFAA}"/>
    <dataValidation allowBlank="1" showInputMessage="1" showErrorMessage="1" promptTitle="Despues de evaluar el control," prompt="seleccione de la lista desplegable la probabilidad residual, resultante en la columna &quot;U&quot; de la hoja 2. Evaluación de controles." sqref="P10" xr:uid="{E8B2B713-B8A9-425E-9275-9D28834008E7}"/>
    <dataValidation allowBlank="1" showInputMessage="1" showErrorMessage="1" prompt="Seleccione de la lista desplegable la naturaleza de la actividad de control." sqref="N9" xr:uid="{B9A58BEE-C00C-4F04-A3D8-F816D0E1BFFD}"/>
    <dataValidation allowBlank="1" showInputMessage="1" showErrorMessage="1" prompt="Este resultado se genera automáticamente y es obtenido de la intersección entre la probabilidad y el impacto seleccionados." sqref="L10 R10" xr:uid="{543371BC-2664-49DB-8877-2C99551B11D7}"/>
    <dataValidation allowBlank="1" showInputMessage="1" showErrorMessage="1" prompt="Seleccione de la lista desplegable el impacto estimado teniendo en cuenta que se refiere a la magnitud de los efectos en caso de materializarse el riesgo. Ver hoja anexos tabla 3." sqref="K10" xr:uid="{F2F5B973-388D-433E-86E0-ED1A66A8E03A}"/>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7078B858-F122-4647-BF30-E4CA8C10941C}"/>
    <dataValidation allowBlank="1" showInputMessage="1" showErrorMessage="1" prompt="Seleccione de la lista desplegable la categoria a la que corresponda el riesgo, teniendo en cuenta los conceptos de la Tabla 1 (ver hoja anexos)." sqref="I9:I10" xr:uid="{23B5E53B-66AD-4032-9F47-5DC4BA15B440}"/>
    <dataValidation allowBlank="1" showInputMessage="1" showErrorMessage="1" prompt="Registre los motivos o aspectos que puedan dar origen al riesgo y sobre los cuales se establecerán controles. Use las celdas que sean necesarias, una por cada causa." sqref="F9:F10" xr:uid="{3F691AD4-AFE3-4147-B229-C6638F8E82B5}"/>
    <dataValidation allowBlank="1" showInputMessage="1" showErrorMessage="1" prompt="Registre el objetivo del proceso conforme a lo definido en su caracterización." sqref="B9:B10" xr:uid="{8390B264-84EC-4EE4-9E77-6E17A36110F5}"/>
    <dataValidation allowBlank="1" showInputMessage="1" showErrorMessage="1" prompt="Registre el código asignado al riesgo. Se incluye por parte de la Subdirección de Diseño, Evaluación y Sistematización al momento de avalar la versión final del riesgo." sqref="E9:E10" xr:uid="{5946A44A-DB2E-4E64-9F38-F765B37A040B}"/>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0F15DC9F-DAB9-4428-A9B9-9525B7A11F1A}"/>
    <dataValidation allowBlank="1" showInputMessage="1" showErrorMessage="1" prompt="Registre el nombre del proceso al cual está asociado el riesgo." sqref="A9:A10" xr:uid="{835EFB6A-95DD-4F29-8756-583C9C38EDCB}"/>
    <dataValidation allowBlank="1" showInputMessage="1" showErrorMessage="1" prompt="Seleccione de la lista desplegable, el(los) aspectos institucionales que se ven impactados con la materialización del riesgo. Afectación en lo económico (presupuestal) y/o reputacional." sqref="H9:H10" xr:uid="{F232FA2B-86C1-4656-9C48-C7B4545E495D}"/>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235AE305-3B19-4604-A2A1-7329691A885F}"/>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14"/>
  <sheetViews>
    <sheetView topLeftCell="D1" zoomScale="115" zoomScaleNormal="115" workbookViewId="0">
      <selection activeCell="E7" sqref="E7"/>
    </sheetView>
  </sheetViews>
  <sheetFormatPr baseColWidth="10" defaultColWidth="11.42578125" defaultRowHeight="12"/>
  <cols>
    <col min="1" max="1" width="30.140625" style="9" customWidth="1"/>
    <col min="2" max="4" width="11.42578125" style="9"/>
    <col min="5" max="5" width="21.42578125" style="9" customWidth="1"/>
    <col min="6" max="6" width="20.28515625" style="9" customWidth="1"/>
    <col min="7" max="7" width="11.42578125" style="9"/>
    <col min="8" max="8" width="36.5703125" style="9" bestFit="1" customWidth="1"/>
    <col min="9" max="9" width="37.5703125" style="9" customWidth="1"/>
    <col min="10" max="11" width="44.42578125" style="9" customWidth="1"/>
    <col min="12" max="12" width="33.42578125" style="9" customWidth="1"/>
    <col min="13" max="21" width="11.42578125" style="9"/>
    <col min="22" max="22" width="11.42578125" style="10"/>
    <col min="23" max="16384" width="11.42578125" style="9"/>
  </cols>
  <sheetData>
    <row r="1" spans="1:32">
      <c r="I1" s="9" t="s">
        <v>1485</v>
      </c>
    </row>
    <row r="2" spans="1:32" s="2" customFormat="1">
      <c r="A2" s="2" t="s">
        <v>1486</v>
      </c>
      <c r="B2" s="2" t="s">
        <v>1487</v>
      </c>
      <c r="C2" s="11" t="s">
        <v>1488</v>
      </c>
      <c r="D2" s="11" t="s">
        <v>1489</v>
      </c>
      <c r="E2" s="3" t="s">
        <v>1490</v>
      </c>
      <c r="F2" s="3" t="s">
        <v>185</v>
      </c>
      <c r="G2" s="3" t="s">
        <v>1491</v>
      </c>
      <c r="H2" s="3" t="s">
        <v>187</v>
      </c>
      <c r="I2" s="3" t="s">
        <v>1492</v>
      </c>
      <c r="J2" s="3" t="s">
        <v>20</v>
      </c>
      <c r="K2" s="3" t="s">
        <v>190</v>
      </c>
      <c r="L2" s="3" t="s">
        <v>191</v>
      </c>
      <c r="M2" s="3" t="s">
        <v>192</v>
      </c>
      <c r="N2" s="3" t="s">
        <v>1493</v>
      </c>
      <c r="O2" s="4" t="s">
        <v>1494</v>
      </c>
      <c r="P2" s="3" t="s">
        <v>1495</v>
      </c>
      <c r="Q2" s="3" t="s">
        <v>1496</v>
      </c>
      <c r="R2" s="3" t="s">
        <v>1497</v>
      </c>
      <c r="S2" s="3" t="s">
        <v>1498</v>
      </c>
      <c r="T2" s="3" t="s">
        <v>1499</v>
      </c>
      <c r="U2" s="3" t="s">
        <v>1500</v>
      </c>
      <c r="V2" s="5" t="s">
        <v>1501</v>
      </c>
      <c r="W2" s="5" t="s">
        <v>1502</v>
      </c>
      <c r="X2" s="6" t="s">
        <v>1503</v>
      </c>
      <c r="Y2" s="3" t="s">
        <v>1504</v>
      </c>
      <c r="Z2" s="3" t="s">
        <v>1505</v>
      </c>
      <c r="AA2" s="3" t="s">
        <v>1506</v>
      </c>
      <c r="AB2" s="3" t="s">
        <v>1507</v>
      </c>
      <c r="AC2" s="3" t="s">
        <v>1508</v>
      </c>
      <c r="AD2" s="3" t="s">
        <v>1509</v>
      </c>
      <c r="AE2" s="3" t="s">
        <v>1510</v>
      </c>
      <c r="AF2" s="3" t="s">
        <v>202</v>
      </c>
    </row>
    <row r="3" spans="1:32" ht="15" customHeight="1">
      <c r="A3" s="7" t="s">
        <v>690</v>
      </c>
      <c r="B3" s="7"/>
      <c r="C3" s="9" t="s">
        <v>1511</v>
      </c>
      <c r="D3" s="7" t="s">
        <v>378</v>
      </c>
      <c r="E3" s="57" t="s">
        <v>302</v>
      </c>
      <c r="F3" s="8" t="s">
        <v>773</v>
      </c>
      <c r="G3" s="9" t="s">
        <v>235</v>
      </c>
      <c r="H3" s="9" t="s">
        <v>400</v>
      </c>
      <c r="I3" s="11" t="s">
        <v>355</v>
      </c>
      <c r="J3" s="11" t="s">
        <v>1512</v>
      </c>
      <c r="K3" s="9" t="s">
        <v>259</v>
      </c>
      <c r="L3" s="9" t="s">
        <v>1513</v>
      </c>
      <c r="M3" s="9" t="s">
        <v>24</v>
      </c>
      <c r="R3" s="9" t="s">
        <v>242</v>
      </c>
      <c r="V3" s="10">
        <v>46023</v>
      </c>
      <c r="W3" s="10">
        <v>46053</v>
      </c>
      <c r="AF3" s="9" t="s">
        <v>28</v>
      </c>
    </row>
    <row r="4" spans="1:32">
      <c r="A4" s="7" t="s">
        <v>1514</v>
      </c>
      <c r="B4" s="7"/>
      <c r="C4" s="9" t="s">
        <v>1515</v>
      </c>
      <c r="D4" s="7" t="s">
        <v>326</v>
      </c>
      <c r="E4" s="58" t="s">
        <v>552</v>
      </c>
      <c r="F4" s="8" t="s">
        <v>268</v>
      </c>
      <c r="G4" s="9" t="s">
        <v>314</v>
      </c>
      <c r="H4" s="9" t="s">
        <v>341</v>
      </c>
      <c r="I4" s="9" t="s">
        <v>1516</v>
      </c>
      <c r="J4" s="29" t="s">
        <v>13</v>
      </c>
      <c r="K4" s="11" t="s">
        <v>240</v>
      </c>
      <c r="L4" s="9" t="s">
        <v>417</v>
      </c>
      <c r="M4" s="9" t="s">
        <v>25</v>
      </c>
      <c r="R4" s="9" t="s">
        <v>277</v>
      </c>
      <c r="V4" s="10">
        <v>46054</v>
      </c>
      <c r="W4" s="10">
        <v>46081</v>
      </c>
      <c r="AF4" s="9" t="s">
        <v>1517</v>
      </c>
    </row>
    <row r="5" spans="1:32">
      <c r="A5" s="7" t="s">
        <v>363</v>
      </c>
      <c r="B5" s="7"/>
      <c r="C5" s="9" t="s">
        <v>1518</v>
      </c>
      <c r="D5" s="7" t="s">
        <v>716</v>
      </c>
      <c r="E5" s="57" t="s">
        <v>267</v>
      </c>
      <c r="F5" s="8" t="s">
        <v>434</v>
      </c>
      <c r="G5" s="9" t="s">
        <v>340</v>
      </c>
      <c r="H5" s="9" t="s">
        <v>414</v>
      </c>
      <c r="I5" s="9" t="s">
        <v>1519</v>
      </c>
      <c r="J5" s="29" t="s">
        <v>11</v>
      </c>
      <c r="L5" s="9" t="s">
        <v>382</v>
      </c>
      <c r="M5" s="9" t="s">
        <v>1520</v>
      </c>
      <c r="R5" s="9" t="s">
        <v>686</v>
      </c>
      <c r="V5" s="10">
        <v>46082</v>
      </c>
      <c r="W5" s="10">
        <v>46112</v>
      </c>
      <c r="AF5" s="9" t="s">
        <v>36</v>
      </c>
    </row>
    <row r="6" spans="1:32">
      <c r="A6" s="7" t="s">
        <v>353</v>
      </c>
      <c r="B6" s="7"/>
      <c r="C6" s="9" t="s">
        <v>1521</v>
      </c>
      <c r="D6" s="7" t="s">
        <v>354</v>
      </c>
      <c r="E6" s="57" t="s">
        <v>469</v>
      </c>
      <c r="F6" s="13" t="s">
        <v>303</v>
      </c>
      <c r="H6" s="9" t="s">
        <v>392</v>
      </c>
      <c r="I6" s="9" t="s">
        <v>1522</v>
      </c>
      <c r="J6" s="29" t="s">
        <v>1523</v>
      </c>
      <c r="L6" s="9" t="s">
        <v>1524</v>
      </c>
      <c r="V6" s="10">
        <v>46113</v>
      </c>
      <c r="W6" s="10">
        <v>46142</v>
      </c>
      <c r="AF6" s="9" t="s">
        <v>1525</v>
      </c>
    </row>
    <row r="7" spans="1:32">
      <c r="A7" s="7" t="s">
        <v>682</v>
      </c>
      <c r="B7" s="7"/>
      <c r="C7" s="9" t="s">
        <v>1526</v>
      </c>
      <c r="D7" s="7" t="s">
        <v>413</v>
      </c>
      <c r="E7" s="59" t="s">
        <v>1527</v>
      </c>
      <c r="F7" s="8" t="s">
        <v>553</v>
      </c>
      <c r="H7" s="9" t="s">
        <v>1528</v>
      </c>
      <c r="I7" s="9" t="s">
        <v>1529</v>
      </c>
      <c r="J7" s="29" t="s">
        <v>4</v>
      </c>
      <c r="L7" s="9" t="s">
        <v>358</v>
      </c>
      <c r="V7" s="10">
        <v>46143</v>
      </c>
      <c r="W7" s="10">
        <v>46173</v>
      </c>
      <c r="AF7" s="9" t="s">
        <v>37</v>
      </c>
    </row>
    <row r="8" spans="1:32">
      <c r="A8" s="7" t="s">
        <v>1530</v>
      </c>
      <c r="B8" s="7"/>
      <c r="C8" s="9" t="s">
        <v>1531</v>
      </c>
      <c r="D8" s="7" t="s">
        <v>232</v>
      </c>
      <c r="E8" s="57" t="s">
        <v>276</v>
      </c>
      <c r="F8" s="13" t="s">
        <v>667</v>
      </c>
      <c r="H8" s="9" t="s">
        <v>788</v>
      </c>
      <c r="I8" s="9" t="s">
        <v>1532</v>
      </c>
      <c r="J8" s="29" t="s">
        <v>1533</v>
      </c>
      <c r="L8" s="9" t="s">
        <v>403</v>
      </c>
      <c r="V8" s="10">
        <v>46174</v>
      </c>
      <c r="W8" s="10">
        <v>46203</v>
      </c>
      <c r="AF8" s="9" t="s">
        <v>38</v>
      </c>
    </row>
    <row r="9" spans="1:32">
      <c r="A9" s="7" t="s">
        <v>377</v>
      </c>
      <c r="C9" s="9" t="s">
        <v>1534</v>
      </c>
      <c r="E9" s="57" t="s">
        <v>254</v>
      </c>
      <c r="F9" s="13" t="s">
        <v>590</v>
      </c>
      <c r="H9" s="9" t="s">
        <v>668</v>
      </c>
      <c r="I9" s="9" t="s">
        <v>1535</v>
      </c>
      <c r="J9" s="29" t="s">
        <v>9</v>
      </c>
      <c r="L9" s="9" t="s">
        <v>1536</v>
      </c>
      <c r="M9" s="11"/>
      <c r="V9" s="10">
        <v>46204</v>
      </c>
      <c r="W9" s="10">
        <v>46234</v>
      </c>
      <c r="AF9" s="9" t="s">
        <v>30</v>
      </c>
    </row>
    <row r="10" spans="1:32" ht="24">
      <c r="A10" s="7" t="s">
        <v>1537</v>
      </c>
      <c r="C10" s="9" t="s">
        <v>1538</v>
      </c>
      <c r="E10" s="59" t="s">
        <v>511</v>
      </c>
      <c r="F10" s="8" t="s">
        <v>339</v>
      </c>
      <c r="H10" s="18" t="s">
        <v>236</v>
      </c>
      <c r="I10" s="9" t="s">
        <v>1539</v>
      </c>
      <c r="J10" s="9" t="s">
        <v>1540</v>
      </c>
      <c r="L10" s="9" t="s">
        <v>657</v>
      </c>
      <c r="M10" s="11"/>
      <c r="V10" s="10">
        <v>46235</v>
      </c>
      <c r="W10" s="10">
        <v>46265</v>
      </c>
      <c r="AF10" s="9" t="s">
        <v>59</v>
      </c>
    </row>
    <row r="11" spans="1:32" ht="24">
      <c r="A11" s="7" t="s">
        <v>1541</v>
      </c>
      <c r="C11" s="9" t="s">
        <v>1542</v>
      </c>
      <c r="E11" s="57" t="s">
        <v>568</v>
      </c>
      <c r="F11" s="13" t="s">
        <v>255</v>
      </c>
      <c r="H11" s="9" t="s">
        <v>422</v>
      </c>
      <c r="I11" s="9" t="s">
        <v>1543</v>
      </c>
      <c r="J11" s="30" t="s">
        <v>15</v>
      </c>
      <c r="L11" s="11" t="s">
        <v>241</v>
      </c>
      <c r="V11" s="10">
        <v>46266</v>
      </c>
      <c r="W11" s="10">
        <v>46295</v>
      </c>
      <c r="AF11" s="9" t="s">
        <v>56</v>
      </c>
    </row>
    <row r="12" spans="1:32">
      <c r="A12" s="7" t="s">
        <v>1544</v>
      </c>
      <c r="C12" s="9" t="s">
        <v>1545</v>
      </c>
      <c r="E12" s="57" t="s">
        <v>622</v>
      </c>
      <c r="F12" s="8" t="s">
        <v>511</v>
      </c>
      <c r="H12" s="9" t="s">
        <v>379</v>
      </c>
      <c r="I12" s="9" t="s">
        <v>1546</v>
      </c>
      <c r="J12" s="29" t="s">
        <v>10</v>
      </c>
      <c r="V12" s="10">
        <v>46296</v>
      </c>
      <c r="W12" s="10">
        <v>46326</v>
      </c>
      <c r="AF12" s="9" t="s">
        <v>64</v>
      </c>
    </row>
    <row r="13" spans="1:32">
      <c r="A13" s="7" t="s">
        <v>412</v>
      </c>
      <c r="C13" s="9" t="s">
        <v>1547</v>
      </c>
      <c r="E13" s="57" t="s">
        <v>443</v>
      </c>
      <c r="F13" s="8" t="s">
        <v>313</v>
      </c>
      <c r="H13" s="9" t="s">
        <v>329</v>
      </c>
      <c r="I13" s="9" t="s">
        <v>1548</v>
      </c>
      <c r="J13" s="29" t="s">
        <v>8</v>
      </c>
      <c r="V13" s="10">
        <v>46327</v>
      </c>
      <c r="W13" s="10">
        <v>46356</v>
      </c>
      <c r="AF13" s="9" t="s">
        <v>61</v>
      </c>
    </row>
    <row r="14" spans="1:32">
      <c r="A14" s="7" t="s">
        <v>1549</v>
      </c>
      <c r="C14" s="9" t="s">
        <v>1550</v>
      </c>
      <c r="E14" s="57" t="s">
        <v>493</v>
      </c>
      <c r="F14" s="13" t="s">
        <v>470</v>
      </c>
      <c r="H14" s="9" t="s">
        <v>256</v>
      </c>
      <c r="I14" s="9" t="s">
        <v>1551</v>
      </c>
      <c r="J14" s="29" t="s">
        <v>1552</v>
      </c>
      <c r="V14" s="10">
        <v>46357</v>
      </c>
      <c r="W14" s="10">
        <v>46387</v>
      </c>
      <c r="AF14" s="9" t="s">
        <v>29</v>
      </c>
    </row>
    <row r="15" spans="1:32">
      <c r="A15" s="7" t="s">
        <v>338</v>
      </c>
      <c r="C15" s="9" t="s">
        <v>1553</v>
      </c>
      <c r="E15" s="59" t="s">
        <v>284</v>
      </c>
      <c r="F15" s="13" t="s">
        <v>960</v>
      </c>
      <c r="H15" s="9" t="s">
        <v>355</v>
      </c>
      <c r="I15" s="11" t="s">
        <v>788</v>
      </c>
      <c r="J15" s="29" t="s">
        <v>7</v>
      </c>
      <c r="AF15" s="9" t="s">
        <v>60</v>
      </c>
    </row>
    <row r="16" spans="1:32" ht="13.5" customHeight="1">
      <c r="A16" s="7" t="s">
        <v>1554</v>
      </c>
      <c r="C16" s="11" t="s">
        <v>1555</v>
      </c>
      <c r="E16" s="57" t="s">
        <v>558</v>
      </c>
      <c r="F16" s="13" t="s">
        <v>623</v>
      </c>
      <c r="H16" s="11" t="s">
        <v>295</v>
      </c>
      <c r="I16" s="9" t="s">
        <v>1556</v>
      </c>
      <c r="J16" s="11" t="s">
        <v>1557</v>
      </c>
      <c r="K16" s="11"/>
      <c r="AF16" s="9" t="s">
        <v>1558</v>
      </c>
    </row>
    <row r="17" spans="1:32">
      <c r="A17" s="7" t="s">
        <v>1559</v>
      </c>
      <c r="E17" s="59" t="s">
        <v>294</v>
      </c>
      <c r="F17" s="8" t="s">
        <v>823</v>
      </c>
      <c r="I17" s="9" t="s">
        <v>1560</v>
      </c>
      <c r="J17" s="31" t="s">
        <v>16</v>
      </c>
      <c r="K17" s="9" t="s">
        <v>1561</v>
      </c>
      <c r="AF17" s="9" t="s">
        <v>35</v>
      </c>
    </row>
    <row r="18" spans="1:32">
      <c r="A18" s="7" t="s">
        <v>1562</v>
      </c>
      <c r="E18" s="59" t="s">
        <v>233</v>
      </c>
      <c r="F18" s="8" t="s">
        <v>234</v>
      </c>
      <c r="I18" s="9" t="s">
        <v>1563</v>
      </c>
      <c r="J18" s="29" t="s">
        <v>2</v>
      </c>
      <c r="AF18" s="9" t="s">
        <v>69</v>
      </c>
    </row>
    <row r="19" spans="1:32">
      <c r="A19" s="7" t="s">
        <v>399</v>
      </c>
      <c r="E19" s="57" t="s">
        <v>638</v>
      </c>
      <c r="F19" s="8" t="s">
        <v>328</v>
      </c>
      <c r="I19" s="9" t="s">
        <v>1564</v>
      </c>
      <c r="J19" s="29" t="s">
        <v>1565</v>
      </c>
      <c r="AF19" s="9" t="s">
        <v>70</v>
      </c>
    </row>
    <row r="20" spans="1:32">
      <c r="A20" s="7" t="s">
        <v>1566</v>
      </c>
      <c r="E20" s="57" t="s">
        <v>543</v>
      </c>
      <c r="F20" s="8" t="s">
        <v>559</v>
      </c>
      <c r="I20" s="11" t="s">
        <v>341</v>
      </c>
      <c r="J20" s="29" t="s">
        <v>5</v>
      </c>
      <c r="AF20" s="9" t="s">
        <v>34</v>
      </c>
    </row>
    <row r="21" spans="1:32">
      <c r="A21" s="7" t="s">
        <v>1567</v>
      </c>
      <c r="E21" s="57" t="s">
        <v>444</v>
      </c>
      <c r="F21" s="11" t="s">
        <v>1568</v>
      </c>
      <c r="I21" s="9" t="s">
        <v>1569</v>
      </c>
      <c r="J21" s="31" t="s">
        <v>6</v>
      </c>
      <c r="K21" s="9" t="s">
        <v>1570</v>
      </c>
      <c r="AF21" s="9" t="s">
        <v>71</v>
      </c>
    </row>
    <row r="22" spans="1:32">
      <c r="A22" s="7" t="s">
        <v>391</v>
      </c>
      <c r="E22" s="57" t="s">
        <v>1571</v>
      </c>
      <c r="I22" s="9" t="s">
        <v>1572</v>
      </c>
      <c r="J22" s="29" t="s">
        <v>1573</v>
      </c>
      <c r="K22" s="9" t="s">
        <v>1574</v>
      </c>
      <c r="AF22" s="9" t="s">
        <v>72</v>
      </c>
    </row>
    <row r="23" spans="1:32">
      <c r="A23" s="7" t="s">
        <v>1575</v>
      </c>
      <c r="E23" s="11" t="s">
        <v>327</v>
      </c>
      <c r="I23" s="9" t="s">
        <v>1576</v>
      </c>
      <c r="J23" s="29" t="s">
        <v>3</v>
      </c>
      <c r="AF23" s="9" t="s">
        <v>66</v>
      </c>
    </row>
    <row r="24" spans="1:32">
      <c r="A24" s="7" t="s">
        <v>324</v>
      </c>
      <c r="I24" s="9" t="s">
        <v>1577</v>
      </c>
      <c r="J24" s="29" t="s">
        <v>259</v>
      </c>
      <c r="K24" s="11"/>
      <c r="AF24" s="9" t="s">
        <v>73</v>
      </c>
    </row>
    <row r="25" spans="1:32">
      <c r="A25" s="7" t="s">
        <v>666</v>
      </c>
      <c r="I25" s="11" t="s">
        <v>400</v>
      </c>
      <c r="J25" s="11" t="s">
        <v>239</v>
      </c>
      <c r="AF25" s="9" t="s">
        <v>68</v>
      </c>
    </row>
    <row r="26" spans="1:32">
      <c r="A26" s="7" t="s">
        <v>1578</v>
      </c>
      <c r="I26" s="9" t="s">
        <v>1579</v>
      </c>
      <c r="AF26" s="9" t="s">
        <v>1580</v>
      </c>
    </row>
    <row r="27" spans="1:32">
      <c r="A27" s="7" t="s">
        <v>301</v>
      </c>
      <c r="I27" s="9" t="s">
        <v>1581</v>
      </c>
      <c r="AF27" s="9" t="s">
        <v>31</v>
      </c>
    </row>
    <row r="28" spans="1:32">
      <c r="A28" s="7" t="s">
        <v>1582</v>
      </c>
      <c r="I28" s="9" t="s">
        <v>1583</v>
      </c>
      <c r="AF28" s="9" t="s">
        <v>63</v>
      </c>
    </row>
    <row r="29" spans="1:32">
      <c r="A29" s="7" t="s">
        <v>1584</v>
      </c>
      <c r="I29" s="9" t="s">
        <v>1585</v>
      </c>
      <c r="AF29" s="9" t="s">
        <v>57</v>
      </c>
    </row>
    <row r="30" spans="1:32">
      <c r="A30" s="7" t="s">
        <v>1586</v>
      </c>
      <c r="I30" s="11" t="s">
        <v>414</v>
      </c>
      <c r="AF30" s="9" t="s">
        <v>49</v>
      </c>
    </row>
    <row r="31" spans="1:32">
      <c r="A31" s="7" t="s">
        <v>1587</v>
      </c>
      <c r="I31" s="9" t="s">
        <v>1588</v>
      </c>
      <c r="AF31" s="9" t="s">
        <v>1589</v>
      </c>
    </row>
    <row r="32" spans="1:32">
      <c r="A32" s="7" t="s">
        <v>301</v>
      </c>
      <c r="I32" s="9" t="s">
        <v>1590</v>
      </c>
      <c r="AF32" s="9" t="s">
        <v>1591</v>
      </c>
    </row>
    <row r="33" spans="1:32">
      <c r="A33" s="11" t="s">
        <v>1592</v>
      </c>
      <c r="I33" s="9" t="s">
        <v>1593</v>
      </c>
      <c r="AF33" s="9" t="s">
        <v>1594</v>
      </c>
    </row>
    <row r="34" spans="1:32">
      <c r="A34" s="7"/>
      <c r="I34" s="9" t="s">
        <v>1595</v>
      </c>
      <c r="AF34" s="9" t="s">
        <v>1596</v>
      </c>
    </row>
    <row r="35" spans="1:32" ht="14.25" customHeight="1">
      <c r="A35" s="7"/>
      <c r="I35" s="9" t="s">
        <v>1597</v>
      </c>
      <c r="AF35" s="9" t="s">
        <v>52</v>
      </c>
    </row>
    <row r="36" spans="1:32">
      <c r="A36" s="7"/>
      <c r="I36" s="11" t="s">
        <v>392</v>
      </c>
      <c r="AF36" s="9" t="s">
        <v>54</v>
      </c>
    </row>
    <row r="37" spans="1:32" ht="14.25" customHeight="1">
      <c r="A37" s="7"/>
      <c r="I37" s="9" t="s">
        <v>1598</v>
      </c>
      <c r="AF37" s="9" t="s">
        <v>41</v>
      </c>
    </row>
    <row r="38" spans="1:32" ht="14.25" customHeight="1">
      <c r="A38" s="7"/>
      <c r="I38" s="9" t="s">
        <v>1599</v>
      </c>
      <c r="AF38" s="9" t="s">
        <v>1600</v>
      </c>
    </row>
    <row r="39" spans="1:32">
      <c r="A39" s="7"/>
      <c r="I39" s="9" t="s">
        <v>1601</v>
      </c>
      <c r="AF39" s="9" t="s">
        <v>40</v>
      </c>
    </row>
    <row r="40" spans="1:32" ht="14.25" customHeight="1">
      <c r="A40" s="7"/>
      <c r="I40" s="9" t="s">
        <v>1602</v>
      </c>
      <c r="AF40" s="9" t="s">
        <v>1603</v>
      </c>
    </row>
    <row r="41" spans="1:32">
      <c r="A41" s="7"/>
      <c r="I41" s="9" t="s">
        <v>1604</v>
      </c>
      <c r="AF41" s="9" t="s">
        <v>44</v>
      </c>
    </row>
    <row r="42" spans="1:32">
      <c r="A42" s="7"/>
      <c r="I42" s="9" t="s">
        <v>1605</v>
      </c>
      <c r="AF42" s="9" t="s">
        <v>1606</v>
      </c>
    </row>
    <row r="43" spans="1:32">
      <c r="I43" s="9" t="s">
        <v>1607</v>
      </c>
      <c r="AF43" s="9" t="s">
        <v>50</v>
      </c>
    </row>
    <row r="44" spans="1:32">
      <c r="I44" s="11" t="s">
        <v>1528</v>
      </c>
      <c r="AF44" s="9" t="s">
        <v>1608</v>
      </c>
    </row>
    <row r="45" spans="1:32">
      <c r="I45" s="9" t="s">
        <v>1609</v>
      </c>
      <c r="AF45" s="9" t="s">
        <v>53</v>
      </c>
    </row>
    <row r="46" spans="1:32">
      <c r="I46" s="9" t="s">
        <v>1610</v>
      </c>
    </row>
    <row r="47" spans="1:32">
      <c r="I47" s="9" t="s">
        <v>1611</v>
      </c>
    </row>
    <row r="48" spans="1:32">
      <c r="I48" s="9" t="s">
        <v>1612</v>
      </c>
    </row>
    <row r="49" spans="9:9">
      <c r="I49" s="9" t="s">
        <v>1613</v>
      </c>
    </row>
    <row r="50" spans="9:9">
      <c r="I50" s="11" t="s">
        <v>668</v>
      </c>
    </row>
    <row r="51" spans="9:9">
      <c r="I51" s="9" t="s">
        <v>1614</v>
      </c>
    </row>
    <row r="52" spans="9:9">
      <c r="I52" s="9" t="s">
        <v>1615</v>
      </c>
    </row>
    <row r="53" spans="9:9">
      <c r="I53" s="11" t="s">
        <v>236</v>
      </c>
    </row>
    <row r="54" spans="9:9">
      <c r="I54" s="9" t="s">
        <v>1616</v>
      </c>
    </row>
    <row r="55" spans="9:9">
      <c r="I55" s="9" t="s">
        <v>1617</v>
      </c>
    </row>
    <row r="56" spans="9:9">
      <c r="I56" s="9" t="s">
        <v>1618</v>
      </c>
    </row>
    <row r="57" spans="9:9">
      <c r="I57" s="9" t="s">
        <v>1619</v>
      </c>
    </row>
    <row r="58" spans="9:9">
      <c r="I58" s="11" t="s">
        <v>422</v>
      </c>
    </row>
    <row r="59" spans="9:9">
      <c r="I59" s="9" t="s">
        <v>1620</v>
      </c>
    </row>
    <row r="60" spans="9:9">
      <c r="I60" s="9" t="s">
        <v>1621</v>
      </c>
    </row>
    <row r="61" spans="9:9">
      <c r="I61" s="9" t="s">
        <v>1622</v>
      </c>
    </row>
    <row r="62" spans="9:9">
      <c r="I62" s="9" t="s">
        <v>1623</v>
      </c>
    </row>
    <row r="63" spans="9:9">
      <c r="I63" s="11" t="s">
        <v>379</v>
      </c>
    </row>
    <row r="64" spans="9:9">
      <c r="I64" s="9" t="s">
        <v>1624</v>
      </c>
    </row>
    <row r="65" spans="9:9">
      <c r="I65" s="9" t="s">
        <v>1625</v>
      </c>
    </row>
    <row r="66" spans="9:9">
      <c r="I66" s="9" t="s">
        <v>1626</v>
      </c>
    </row>
    <row r="67" spans="9:9">
      <c r="I67" s="9" t="s">
        <v>1627</v>
      </c>
    </row>
    <row r="68" spans="9:9">
      <c r="I68" s="11" t="s">
        <v>256</v>
      </c>
    </row>
    <row r="69" spans="9:9">
      <c r="I69" s="9" t="s">
        <v>1628</v>
      </c>
    </row>
    <row r="70" spans="9:9">
      <c r="I70" s="9" t="s">
        <v>1629</v>
      </c>
    </row>
    <row r="71" spans="9:9">
      <c r="I71" s="9" t="s">
        <v>1630</v>
      </c>
    </row>
    <row r="72" spans="9:9">
      <c r="I72" s="9" t="s">
        <v>1631</v>
      </c>
    </row>
    <row r="73" spans="9:9">
      <c r="I73" s="9" t="s">
        <v>1632</v>
      </c>
    </row>
    <row r="74" spans="9:9">
      <c r="I74" s="9" t="s">
        <v>1633</v>
      </c>
    </row>
    <row r="75" spans="9:9">
      <c r="I75" s="9" t="s">
        <v>1634</v>
      </c>
    </row>
    <row r="76" spans="9:9">
      <c r="I76" s="11" t="s">
        <v>329</v>
      </c>
    </row>
    <row r="77" spans="9:9">
      <c r="I77" s="9" t="s">
        <v>1635</v>
      </c>
    </row>
    <row r="78" spans="9:9">
      <c r="I78" s="9" t="s">
        <v>1636</v>
      </c>
    </row>
    <row r="79" spans="9:9">
      <c r="I79" s="9" t="s">
        <v>1637</v>
      </c>
    </row>
    <row r="80" spans="9:9">
      <c r="I80" s="9" t="s">
        <v>1638</v>
      </c>
    </row>
    <row r="81" spans="9:9">
      <c r="I81" s="9" t="s">
        <v>1639</v>
      </c>
    </row>
    <row r="82" spans="9:9">
      <c r="I82" s="9" t="s">
        <v>1640</v>
      </c>
    </row>
    <row r="83" spans="9:9">
      <c r="I83" s="11" t="s">
        <v>296</v>
      </c>
    </row>
    <row r="84" spans="9:9">
      <c r="I84" s="11"/>
    </row>
    <row r="89" spans="9:9">
      <c r="I89" s="11"/>
    </row>
    <row r="95" spans="9:9">
      <c r="I95" s="11"/>
    </row>
    <row r="101" spans="9:9">
      <c r="I101" s="11"/>
    </row>
    <row r="106" spans="9:9">
      <c r="I106" s="11"/>
    </row>
    <row r="114" spans="9:9">
      <c r="I114" s="11"/>
    </row>
  </sheetData>
  <sortState xmlns:xlrd2="http://schemas.microsoft.com/office/spreadsheetml/2017/richdata2" ref="E3:E22">
    <sortCondition ref="E3:E22"/>
  </sortState>
  <dataValidations count="2">
    <dataValidation type="list" allowBlank="1" showInputMessage="1" showErrorMessage="1" sqref="B2" xr:uid="{00000000-0002-0000-0200-000000000000}">
      <formula1>$B$3:$B$6</formula1>
    </dataValidation>
    <dataValidation type="list" allowBlank="1" showInputMessage="1" showErrorMessage="1" sqref="A2" xr:uid="{00000000-0002-0000-0200-000001000000}">
      <formula1>$A$3:$A$13</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E3AAE-4C45-4441-82C8-7CC74A0BA10A}">
  <sheetPr filterMode="1"/>
  <dimension ref="A1:D97"/>
  <sheetViews>
    <sheetView workbookViewId="0">
      <selection activeCell="A2" sqref="A2:A9"/>
    </sheetView>
  </sheetViews>
  <sheetFormatPr baseColWidth="10" defaultColWidth="11.42578125" defaultRowHeight="15"/>
  <cols>
    <col min="1" max="1" width="33" customWidth="1"/>
    <col min="2" max="2" width="34.7109375" customWidth="1"/>
    <col min="3" max="3" width="37.85546875" customWidth="1"/>
    <col min="4" max="4" width="30.85546875" customWidth="1"/>
  </cols>
  <sheetData>
    <row r="1" spans="1:4">
      <c r="A1" t="s">
        <v>1641</v>
      </c>
      <c r="B1" t="s">
        <v>1642</v>
      </c>
      <c r="C1" t="s">
        <v>1643</v>
      </c>
      <c r="D1" t="s">
        <v>1644</v>
      </c>
    </row>
    <row r="2" spans="1:4" ht="51">
      <c r="A2" s="14" t="s">
        <v>101</v>
      </c>
      <c r="B2" s="185" t="s">
        <v>78</v>
      </c>
      <c r="C2" s="39" t="s">
        <v>472</v>
      </c>
      <c r="D2" s="185" t="s">
        <v>271</v>
      </c>
    </row>
    <row r="3" spans="1:4" ht="63.75">
      <c r="A3" s="16" t="s">
        <v>149</v>
      </c>
      <c r="B3" s="38" t="s">
        <v>1645</v>
      </c>
      <c r="C3" s="39" t="s">
        <v>784</v>
      </c>
      <c r="D3" s="38" t="s">
        <v>372</v>
      </c>
    </row>
    <row r="4" spans="1:4" ht="48">
      <c r="A4" s="186" t="s">
        <v>124</v>
      </c>
      <c r="B4" s="38" t="s">
        <v>108</v>
      </c>
      <c r="C4" s="187" t="s">
        <v>650</v>
      </c>
      <c r="D4" s="38" t="s">
        <v>521</v>
      </c>
    </row>
    <row r="5" spans="1:4" ht="72">
      <c r="A5" s="186" t="s">
        <v>132</v>
      </c>
      <c r="B5" s="35" t="s">
        <v>127</v>
      </c>
      <c r="C5" s="39" t="s">
        <v>687</v>
      </c>
      <c r="D5" s="38" t="s">
        <v>644</v>
      </c>
    </row>
    <row r="6" spans="1:4" ht="102">
      <c r="A6" s="186" t="s">
        <v>133</v>
      </c>
      <c r="B6" s="188" t="s">
        <v>1646</v>
      </c>
      <c r="C6" s="189" t="s">
        <v>693</v>
      </c>
      <c r="D6" s="190" t="s">
        <v>1647</v>
      </c>
    </row>
    <row r="7" spans="1:4" ht="89.25">
      <c r="A7" s="14" t="s">
        <v>85</v>
      </c>
      <c r="B7" s="191" t="s">
        <v>1648</v>
      </c>
      <c r="C7" s="39" t="s">
        <v>344</v>
      </c>
      <c r="D7" s="188" t="s">
        <v>699</v>
      </c>
    </row>
    <row r="8" spans="1:4" ht="96">
      <c r="A8" s="14" t="s">
        <v>111</v>
      </c>
      <c r="B8" s="38" t="s">
        <v>136</v>
      </c>
      <c r="C8" s="39" t="s">
        <v>546</v>
      </c>
      <c r="D8" s="38" t="s">
        <v>708</v>
      </c>
    </row>
    <row r="9" spans="1:4" ht="72">
      <c r="A9" s="44" t="s">
        <v>95</v>
      </c>
      <c r="B9" s="192" t="s">
        <v>138</v>
      </c>
      <c r="C9" s="45" t="s">
        <v>425</v>
      </c>
      <c r="D9" s="192" t="s">
        <v>725</v>
      </c>
    </row>
    <row r="10" spans="1:4" ht="38.25" hidden="1">
      <c r="A10" s="27" t="s">
        <v>76</v>
      </c>
      <c r="B10" s="193" t="s">
        <v>76</v>
      </c>
      <c r="C10" s="15" t="s">
        <v>243</v>
      </c>
      <c r="D10" s="194" t="s">
        <v>243</v>
      </c>
    </row>
    <row r="11" spans="1:4" ht="63.75" hidden="1">
      <c r="A11" s="186" t="s">
        <v>96</v>
      </c>
      <c r="B11" s="195" t="s">
        <v>77</v>
      </c>
      <c r="C11" s="196" t="s">
        <v>437</v>
      </c>
      <c r="D11" s="197" t="s">
        <v>260</v>
      </c>
    </row>
    <row r="12" spans="1:4" ht="38.25" hidden="1">
      <c r="A12" s="198" t="s">
        <v>105</v>
      </c>
      <c r="B12" s="193" t="s">
        <v>79</v>
      </c>
      <c r="C12" s="186" t="s">
        <v>479</v>
      </c>
      <c r="D12" s="194" t="s">
        <v>278</v>
      </c>
    </row>
    <row r="13" spans="1:4" ht="38.25" hidden="1">
      <c r="A13" s="186" t="s">
        <v>102</v>
      </c>
      <c r="B13" s="195" t="s">
        <v>81</v>
      </c>
      <c r="C13" s="186" t="s">
        <v>484</v>
      </c>
      <c r="D13" s="197" t="s">
        <v>288</v>
      </c>
    </row>
    <row r="14" spans="1:4" ht="51" hidden="1">
      <c r="A14" s="16" t="s">
        <v>104</v>
      </c>
      <c r="B14" s="193" t="s">
        <v>80</v>
      </c>
      <c r="C14" s="186" t="s">
        <v>488</v>
      </c>
      <c r="D14" s="194" t="s">
        <v>297</v>
      </c>
    </row>
    <row r="15" spans="1:4" ht="38.25" hidden="1">
      <c r="A15" s="16" t="s">
        <v>100</v>
      </c>
      <c r="B15" s="199" t="s">
        <v>83</v>
      </c>
      <c r="C15" s="16" t="s">
        <v>494</v>
      </c>
      <c r="D15" s="194" t="s">
        <v>306</v>
      </c>
    </row>
    <row r="16" spans="1:4" ht="48" hidden="1">
      <c r="A16" s="16" t="s">
        <v>103</v>
      </c>
      <c r="B16" s="200" t="s">
        <v>82</v>
      </c>
      <c r="C16" s="16" t="s">
        <v>499</v>
      </c>
      <c r="D16" s="201" t="s">
        <v>317</v>
      </c>
    </row>
    <row r="17" spans="1:4" ht="76.5" hidden="1">
      <c r="A17" s="14" t="s">
        <v>99</v>
      </c>
      <c r="B17" s="202" t="s">
        <v>1649</v>
      </c>
      <c r="C17" s="14" t="s">
        <v>461</v>
      </c>
      <c r="D17" s="203" t="s">
        <v>1650</v>
      </c>
    </row>
    <row r="18" spans="1:4" ht="63.75" hidden="1">
      <c r="A18" s="14" t="s">
        <v>98</v>
      </c>
      <c r="B18" s="192" t="s">
        <v>1651</v>
      </c>
      <c r="C18" s="198" t="s">
        <v>447</v>
      </c>
      <c r="D18" s="194" t="s">
        <v>1652</v>
      </c>
    </row>
    <row r="19" spans="1:4" ht="84" hidden="1">
      <c r="A19" s="14" t="s">
        <v>97</v>
      </c>
      <c r="B19" s="200" t="s">
        <v>1653</v>
      </c>
      <c r="C19" s="196" t="s">
        <v>453</v>
      </c>
      <c r="D19" s="204" t="s">
        <v>1654</v>
      </c>
    </row>
    <row r="20" spans="1:4" ht="60" hidden="1">
      <c r="A20" s="16" t="s">
        <v>148</v>
      </c>
      <c r="B20" s="200" t="s">
        <v>88</v>
      </c>
      <c r="C20" s="14" t="s">
        <v>775</v>
      </c>
      <c r="D20" s="192" t="s">
        <v>367</v>
      </c>
    </row>
    <row r="21" spans="1:4" ht="38.25" hidden="1">
      <c r="A21" s="198" t="s">
        <v>153</v>
      </c>
      <c r="B21" s="205" t="s">
        <v>1655</v>
      </c>
      <c r="C21" s="206" t="s">
        <v>791</v>
      </c>
      <c r="D21" s="192" t="s">
        <v>1656</v>
      </c>
    </row>
    <row r="22" spans="1:4" ht="51" hidden="1">
      <c r="A22" s="198" t="s">
        <v>152</v>
      </c>
      <c r="B22" s="207" t="s">
        <v>91</v>
      </c>
      <c r="C22" s="196" t="s">
        <v>801</v>
      </c>
      <c r="D22" s="208" t="s">
        <v>418</v>
      </c>
    </row>
    <row r="23" spans="1:4" ht="51" hidden="1">
      <c r="A23" s="198" t="s">
        <v>156</v>
      </c>
      <c r="B23" s="200" t="s">
        <v>90</v>
      </c>
      <c r="C23" s="209" t="s">
        <v>808</v>
      </c>
      <c r="D23" s="192" t="s">
        <v>396</v>
      </c>
    </row>
    <row r="24" spans="1:4" ht="38.25" hidden="1">
      <c r="A24" s="198" t="s">
        <v>155</v>
      </c>
      <c r="B24" s="200" t="s">
        <v>1657</v>
      </c>
      <c r="C24" s="196" t="s">
        <v>1658</v>
      </c>
      <c r="D24" s="210" t="s">
        <v>1659</v>
      </c>
    </row>
    <row r="25" spans="1:4" ht="60" hidden="1">
      <c r="A25" s="198" t="s">
        <v>150</v>
      </c>
      <c r="B25" s="200" t="s">
        <v>1660</v>
      </c>
      <c r="C25" s="209" t="s">
        <v>826</v>
      </c>
      <c r="D25" s="210" t="s">
        <v>1661</v>
      </c>
    </row>
    <row r="26" spans="1:4" ht="51" hidden="1">
      <c r="A26" s="198" t="s">
        <v>154</v>
      </c>
      <c r="B26" s="200" t="s">
        <v>92</v>
      </c>
      <c r="C26" s="206" t="s">
        <v>831</v>
      </c>
      <c r="D26" s="192" t="s">
        <v>404</v>
      </c>
    </row>
    <row r="27" spans="1:4" ht="89.25" hidden="1">
      <c r="A27" s="198" t="s">
        <v>151</v>
      </c>
      <c r="B27" s="211" t="s">
        <v>94</v>
      </c>
      <c r="C27" s="206" t="s">
        <v>839</v>
      </c>
      <c r="D27" s="212" t="s">
        <v>1662</v>
      </c>
    </row>
    <row r="28" spans="1:4" ht="89.25" hidden="1">
      <c r="A28" s="198" t="s">
        <v>131</v>
      </c>
      <c r="B28" s="211" t="s">
        <v>1663</v>
      </c>
      <c r="C28" s="213" t="s">
        <v>670</v>
      </c>
      <c r="D28" s="212" t="s">
        <v>1664</v>
      </c>
    </row>
    <row r="29" spans="1:4" ht="51" hidden="1">
      <c r="A29" s="198" t="s">
        <v>130</v>
      </c>
      <c r="B29" s="33" t="s">
        <v>1665</v>
      </c>
      <c r="C29" s="213" t="s">
        <v>677</v>
      </c>
      <c r="D29" s="33" t="s">
        <v>1666</v>
      </c>
    </row>
    <row r="30" spans="1:4" ht="63.75" hidden="1">
      <c r="A30" s="214" t="s">
        <v>112</v>
      </c>
      <c r="B30" s="202" t="s">
        <v>1667</v>
      </c>
      <c r="C30" s="215" t="s">
        <v>554</v>
      </c>
      <c r="D30" s="210" t="s">
        <v>1668</v>
      </c>
    </row>
    <row r="31" spans="1:4" ht="38.25" hidden="1">
      <c r="A31" s="214" t="s">
        <v>83</v>
      </c>
      <c r="B31" s="192" t="s">
        <v>1669</v>
      </c>
      <c r="C31" s="213" t="s">
        <v>306</v>
      </c>
      <c r="D31" s="192" t="s">
        <v>447</v>
      </c>
    </row>
    <row r="32" spans="1:4" ht="63.75" hidden="1">
      <c r="A32" s="28" t="s">
        <v>82</v>
      </c>
      <c r="B32" s="192" t="s">
        <v>1670</v>
      </c>
      <c r="C32" s="213" t="s">
        <v>317</v>
      </c>
      <c r="D32" s="210" t="s">
        <v>1671</v>
      </c>
    </row>
    <row r="33" spans="1:4" ht="25.5" hidden="1">
      <c r="A33" s="213" t="s">
        <v>107</v>
      </c>
      <c r="B33" s="216" t="s">
        <v>99</v>
      </c>
      <c r="C33" s="17" t="s">
        <v>514</v>
      </c>
      <c r="D33" s="216" t="s">
        <v>461</v>
      </c>
    </row>
    <row r="34" spans="1:4" ht="25.5" hidden="1">
      <c r="A34" s="214" t="s">
        <v>108</v>
      </c>
      <c r="B34" s="34" t="s">
        <v>1672</v>
      </c>
      <c r="C34" s="17" t="s">
        <v>521</v>
      </c>
      <c r="D34" s="33" t="s">
        <v>479</v>
      </c>
    </row>
    <row r="35" spans="1:4" ht="38.25" hidden="1">
      <c r="A35" s="213" t="s">
        <v>109</v>
      </c>
      <c r="B35" s="35" t="s">
        <v>102</v>
      </c>
      <c r="C35" s="17" t="s">
        <v>526</v>
      </c>
      <c r="D35" s="33" t="s">
        <v>484</v>
      </c>
    </row>
    <row r="36" spans="1:4" ht="25.5" hidden="1">
      <c r="A36" s="214" t="s">
        <v>123</v>
      </c>
      <c r="B36" s="35" t="s">
        <v>1673</v>
      </c>
      <c r="C36" s="215" t="s">
        <v>591</v>
      </c>
      <c r="D36" s="33" t="s">
        <v>488</v>
      </c>
    </row>
    <row r="37" spans="1:4" ht="25.5" hidden="1">
      <c r="A37" s="214" t="s">
        <v>122</v>
      </c>
      <c r="B37" s="191" t="s">
        <v>100</v>
      </c>
      <c r="C37" s="213" t="s">
        <v>596</v>
      </c>
      <c r="D37" s="211" t="s">
        <v>494</v>
      </c>
    </row>
    <row r="38" spans="1:4" ht="51" hidden="1">
      <c r="A38" s="214" t="s">
        <v>121</v>
      </c>
      <c r="B38" s="191" t="s">
        <v>1674</v>
      </c>
      <c r="C38" s="213" t="s">
        <v>603</v>
      </c>
      <c r="D38" s="211" t="s">
        <v>499</v>
      </c>
    </row>
    <row r="39" spans="1:4" ht="51" hidden="1">
      <c r="A39" s="214" t="s">
        <v>118</v>
      </c>
      <c r="B39" s="35" t="s">
        <v>1675</v>
      </c>
      <c r="C39" s="213" t="s">
        <v>608</v>
      </c>
      <c r="D39" s="202" t="s">
        <v>503</v>
      </c>
    </row>
    <row r="40" spans="1:4" ht="51" hidden="1">
      <c r="A40" s="214" t="s">
        <v>120</v>
      </c>
      <c r="B40" s="35" t="s">
        <v>1675</v>
      </c>
      <c r="C40" s="215" t="s">
        <v>612</v>
      </c>
      <c r="D40" s="202" t="s">
        <v>503</v>
      </c>
    </row>
    <row r="41" spans="1:4" ht="51" hidden="1">
      <c r="A41" s="214" t="s">
        <v>117</v>
      </c>
      <c r="B41" s="35" t="s">
        <v>1675</v>
      </c>
      <c r="C41" s="213" t="s">
        <v>616</v>
      </c>
      <c r="D41" s="202" t="s">
        <v>503</v>
      </c>
    </row>
    <row r="42" spans="1:4" ht="51" hidden="1">
      <c r="A42" s="214" t="s">
        <v>119</v>
      </c>
      <c r="B42" s="35" t="s">
        <v>1675</v>
      </c>
      <c r="C42" s="213" t="s">
        <v>619</v>
      </c>
      <c r="D42" s="202" t="s">
        <v>503</v>
      </c>
    </row>
    <row r="43" spans="1:4" ht="51" hidden="1">
      <c r="A43" s="217" t="s">
        <v>113</v>
      </c>
      <c r="B43" s="35" t="s">
        <v>1675</v>
      </c>
      <c r="C43" s="186" t="s">
        <v>560</v>
      </c>
      <c r="D43" s="202" t="s">
        <v>503</v>
      </c>
    </row>
    <row r="44" spans="1:4" ht="51" hidden="1">
      <c r="A44" s="218" t="s">
        <v>114</v>
      </c>
      <c r="B44" s="35" t="s">
        <v>1675</v>
      </c>
      <c r="C44" s="198" t="s">
        <v>569</v>
      </c>
      <c r="D44" s="202" t="s">
        <v>503</v>
      </c>
    </row>
    <row r="45" spans="1:4" ht="51" hidden="1">
      <c r="A45" s="186" t="s">
        <v>116</v>
      </c>
      <c r="B45" s="36" t="s">
        <v>1675</v>
      </c>
      <c r="C45" s="186" t="s">
        <v>577</v>
      </c>
      <c r="D45" s="219" t="s">
        <v>503</v>
      </c>
    </row>
    <row r="46" spans="1:4" ht="51" hidden="1">
      <c r="A46" s="220" t="s">
        <v>115</v>
      </c>
      <c r="B46" s="35" t="s">
        <v>1675</v>
      </c>
      <c r="C46" s="221" t="s">
        <v>586</v>
      </c>
      <c r="D46" s="202" t="s">
        <v>503</v>
      </c>
    </row>
    <row r="47" spans="1:4" ht="51" hidden="1">
      <c r="A47" s="198" t="s">
        <v>77</v>
      </c>
      <c r="B47" s="35" t="s">
        <v>1675</v>
      </c>
      <c r="C47" s="198" t="s">
        <v>260</v>
      </c>
      <c r="D47" s="202" t="s">
        <v>503</v>
      </c>
    </row>
    <row r="48" spans="1:4" ht="51" hidden="1">
      <c r="A48" s="198" t="s">
        <v>78</v>
      </c>
      <c r="B48" s="37" t="s">
        <v>1675</v>
      </c>
      <c r="C48" s="198" t="s">
        <v>271</v>
      </c>
      <c r="D48" s="202" t="s">
        <v>503</v>
      </c>
    </row>
    <row r="49" spans="1:4" ht="51" hidden="1">
      <c r="A49" s="198" t="s">
        <v>79</v>
      </c>
      <c r="B49" s="35" t="s">
        <v>1675</v>
      </c>
      <c r="C49" s="198" t="s">
        <v>278</v>
      </c>
      <c r="D49" s="188" t="s">
        <v>503</v>
      </c>
    </row>
    <row r="50" spans="1:4" ht="51" hidden="1">
      <c r="A50" s="198" t="s">
        <v>81</v>
      </c>
      <c r="B50" s="35" t="s">
        <v>1675</v>
      </c>
      <c r="C50" s="198" t="s">
        <v>288</v>
      </c>
      <c r="D50" s="188" t="s">
        <v>503</v>
      </c>
    </row>
    <row r="51" spans="1:4" ht="51" hidden="1">
      <c r="A51" s="198" t="s">
        <v>80</v>
      </c>
      <c r="B51" s="35" t="s">
        <v>1675</v>
      </c>
      <c r="C51" s="198" t="s">
        <v>297</v>
      </c>
      <c r="D51" s="188" t="s">
        <v>503</v>
      </c>
    </row>
    <row r="52" spans="1:4" ht="51" hidden="1">
      <c r="A52" s="218" t="s">
        <v>128</v>
      </c>
      <c r="B52" s="35" t="s">
        <v>1675</v>
      </c>
      <c r="C52" s="198" t="s">
        <v>626</v>
      </c>
      <c r="D52" s="188" t="s">
        <v>503</v>
      </c>
    </row>
    <row r="53" spans="1:4" ht="51" hidden="1">
      <c r="A53" s="220" t="s">
        <v>125</v>
      </c>
      <c r="B53" s="35" t="s">
        <v>1675</v>
      </c>
      <c r="C53" s="186" t="s">
        <v>632</v>
      </c>
      <c r="D53" s="188" t="s">
        <v>503</v>
      </c>
    </row>
    <row r="54" spans="1:4" ht="51" hidden="1">
      <c r="A54" s="220" t="s">
        <v>126</v>
      </c>
      <c r="B54" s="35" t="s">
        <v>1675</v>
      </c>
      <c r="C54" s="186" t="s">
        <v>639</v>
      </c>
      <c r="D54" s="222" t="s">
        <v>503</v>
      </c>
    </row>
    <row r="55" spans="1:4" ht="38.25" hidden="1">
      <c r="A55" s="220" t="s">
        <v>127</v>
      </c>
      <c r="B55" s="200" t="s">
        <v>107</v>
      </c>
      <c r="C55" s="186" t="s">
        <v>644</v>
      </c>
      <c r="D55" s="192" t="s">
        <v>514</v>
      </c>
    </row>
    <row r="56" spans="1:4" ht="96" hidden="1">
      <c r="A56" s="198" t="s">
        <v>84</v>
      </c>
      <c r="B56" s="192" t="s">
        <v>109</v>
      </c>
      <c r="C56" s="42" t="s">
        <v>1676</v>
      </c>
      <c r="D56" s="192" t="s">
        <v>526</v>
      </c>
    </row>
    <row r="57" spans="1:4" ht="76.5" hidden="1">
      <c r="A57" s="198" t="s">
        <v>110</v>
      </c>
      <c r="B57" s="211" t="s">
        <v>1677</v>
      </c>
      <c r="C57" s="41" t="s">
        <v>1678</v>
      </c>
      <c r="D57" s="212" t="s">
        <v>1679</v>
      </c>
    </row>
    <row r="58" spans="1:4" ht="108" hidden="1">
      <c r="A58" s="198" t="s">
        <v>129</v>
      </c>
      <c r="B58" s="192" t="s">
        <v>1680</v>
      </c>
      <c r="C58" s="42" t="s">
        <v>658</v>
      </c>
      <c r="D58" s="192" t="s">
        <v>1681</v>
      </c>
    </row>
    <row r="59" spans="1:4" ht="84" hidden="1">
      <c r="A59" s="213" t="s">
        <v>135</v>
      </c>
      <c r="B59" s="202" t="s">
        <v>1682</v>
      </c>
      <c r="C59" s="213" t="s">
        <v>699</v>
      </c>
      <c r="D59" s="212" t="s">
        <v>1683</v>
      </c>
    </row>
    <row r="60" spans="1:4" ht="63.75" hidden="1">
      <c r="A60" s="198" t="s">
        <v>134</v>
      </c>
      <c r="B60" s="192" t="s">
        <v>113</v>
      </c>
      <c r="C60" s="215" t="s">
        <v>702</v>
      </c>
      <c r="D60" s="33" t="s">
        <v>560</v>
      </c>
    </row>
    <row r="61" spans="1:4" ht="60" hidden="1">
      <c r="A61" s="213" t="s">
        <v>145</v>
      </c>
      <c r="B61" s="223" t="s">
        <v>114</v>
      </c>
      <c r="C61" s="213" t="s">
        <v>756</v>
      </c>
      <c r="D61" s="223" t="s">
        <v>569</v>
      </c>
    </row>
    <row r="62" spans="1:4" ht="84" hidden="1">
      <c r="A62" s="213" t="s">
        <v>144</v>
      </c>
      <c r="B62" s="201" t="s">
        <v>116</v>
      </c>
      <c r="C62" s="213" t="s">
        <v>699</v>
      </c>
      <c r="D62" s="201" t="s">
        <v>577</v>
      </c>
    </row>
    <row r="63" spans="1:4" ht="84" hidden="1">
      <c r="A63" s="213" t="s">
        <v>147</v>
      </c>
      <c r="B63" s="192" t="s">
        <v>115</v>
      </c>
      <c r="C63" s="215" t="s">
        <v>764</v>
      </c>
      <c r="D63" s="192" t="s">
        <v>586</v>
      </c>
    </row>
    <row r="64" spans="1:4" ht="60" hidden="1">
      <c r="A64" s="213" t="s">
        <v>146</v>
      </c>
      <c r="B64" s="192" t="s">
        <v>1684</v>
      </c>
      <c r="C64" s="213" t="s">
        <v>767</v>
      </c>
      <c r="D64" s="200" t="s">
        <v>596</v>
      </c>
    </row>
    <row r="65" spans="1:4" ht="96" hidden="1">
      <c r="A65" s="213" t="s">
        <v>143</v>
      </c>
      <c r="B65" s="192" t="s">
        <v>1685</v>
      </c>
      <c r="C65" s="213" t="s">
        <v>699</v>
      </c>
      <c r="D65" s="200" t="s">
        <v>603</v>
      </c>
    </row>
    <row r="66" spans="1:4" ht="36" hidden="1">
      <c r="A66" s="213" t="s">
        <v>89</v>
      </c>
      <c r="B66" s="192" t="s">
        <v>1686</v>
      </c>
      <c r="C66" s="215" t="s">
        <v>383</v>
      </c>
      <c r="D66" s="200" t="s">
        <v>608</v>
      </c>
    </row>
    <row r="67" spans="1:4" ht="84" hidden="1">
      <c r="A67" s="213" t="s">
        <v>93</v>
      </c>
      <c r="B67" s="192" t="s">
        <v>1687</v>
      </c>
      <c r="C67" s="215" t="s">
        <v>385</v>
      </c>
      <c r="D67" s="224" t="s">
        <v>1688</v>
      </c>
    </row>
    <row r="68" spans="1:4" ht="38.25" hidden="1">
      <c r="A68" s="213" t="s">
        <v>90</v>
      </c>
      <c r="B68" s="225" t="s">
        <v>123</v>
      </c>
      <c r="C68" s="213" t="s">
        <v>396</v>
      </c>
      <c r="D68" s="226" t="s">
        <v>1689</v>
      </c>
    </row>
    <row r="69" spans="1:4" ht="38.25" hidden="1">
      <c r="A69" s="213" t="s">
        <v>92</v>
      </c>
      <c r="B69" s="205" t="s">
        <v>117</v>
      </c>
      <c r="C69" s="213" t="s">
        <v>404</v>
      </c>
      <c r="D69" s="205" t="s">
        <v>616</v>
      </c>
    </row>
    <row r="70" spans="1:4" ht="84" hidden="1">
      <c r="A70" s="213" t="s">
        <v>94</v>
      </c>
      <c r="B70" s="225" t="s">
        <v>1690</v>
      </c>
      <c r="C70" s="215" t="s">
        <v>407</v>
      </c>
      <c r="D70" s="205" t="s">
        <v>1691</v>
      </c>
    </row>
    <row r="71" spans="1:4" ht="48" hidden="1">
      <c r="A71" s="213" t="s">
        <v>91</v>
      </c>
      <c r="B71" s="200" t="s">
        <v>1692</v>
      </c>
      <c r="C71" s="213" t="s">
        <v>418</v>
      </c>
      <c r="D71" s="200" t="s">
        <v>1693</v>
      </c>
    </row>
    <row r="72" spans="1:4" ht="36" hidden="1">
      <c r="A72" s="16" t="s">
        <v>87</v>
      </c>
      <c r="B72" s="192" t="s">
        <v>128</v>
      </c>
      <c r="C72" s="42" t="s">
        <v>359</v>
      </c>
      <c r="D72" s="192" t="s">
        <v>626</v>
      </c>
    </row>
    <row r="73" spans="1:4" ht="63.75" hidden="1">
      <c r="A73" s="16" t="s">
        <v>88</v>
      </c>
      <c r="B73" s="192" t="s">
        <v>125</v>
      </c>
      <c r="C73" s="14" t="s">
        <v>367</v>
      </c>
      <c r="D73" s="192" t="s">
        <v>632</v>
      </c>
    </row>
    <row r="74" spans="1:4" ht="72" hidden="1">
      <c r="A74" s="16" t="s">
        <v>86</v>
      </c>
      <c r="B74" s="33" t="s">
        <v>126</v>
      </c>
      <c r="C74" s="14" t="s">
        <v>372</v>
      </c>
      <c r="D74" s="192" t="s">
        <v>639</v>
      </c>
    </row>
    <row r="75" spans="1:4" ht="108" hidden="1">
      <c r="A75" s="16" t="s">
        <v>139</v>
      </c>
      <c r="B75" s="200" t="s">
        <v>131</v>
      </c>
      <c r="C75" s="42" t="s">
        <v>719</v>
      </c>
      <c r="D75" s="192" t="s">
        <v>670</v>
      </c>
    </row>
    <row r="76" spans="1:4" ht="48" hidden="1">
      <c r="A76" s="43" t="s">
        <v>138</v>
      </c>
      <c r="B76" s="200" t="s">
        <v>130</v>
      </c>
      <c r="C76" s="19" t="s">
        <v>725</v>
      </c>
      <c r="D76" s="192" t="s">
        <v>677</v>
      </c>
    </row>
    <row r="77" spans="1:4" ht="102" hidden="1">
      <c r="A77" s="227" t="s">
        <v>136</v>
      </c>
      <c r="B77" s="202" t="s">
        <v>1694</v>
      </c>
      <c r="C77" s="228" t="s">
        <v>708</v>
      </c>
      <c r="D77" s="202" t="s">
        <v>1695</v>
      </c>
    </row>
    <row r="78" spans="1:4" ht="89.25" hidden="1">
      <c r="A78" s="227" t="s">
        <v>137</v>
      </c>
      <c r="B78" s="211" t="s">
        <v>1696</v>
      </c>
      <c r="C78" s="228" t="s">
        <v>712</v>
      </c>
      <c r="D78" s="202" t="s">
        <v>699</v>
      </c>
    </row>
    <row r="79" spans="1:4" ht="76.5" hidden="1">
      <c r="A79" s="22" t="s">
        <v>142</v>
      </c>
      <c r="B79" s="192" t="s">
        <v>137</v>
      </c>
      <c r="C79" s="22" t="s">
        <v>742</v>
      </c>
      <c r="D79" s="192" t="s">
        <v>712</v>
      </c>
    </row>
    <row r="80" spans="1:4" ht="114.75" hidden="1">
      <c r="A80" s="23" t="s">
        <v>141</v>
      </c>
      <c r="B80" s="192" t="s">
        <v>1697</v>
      </c>
      <c r="C80" s="20" t="s">
        <v>750</v>
      </c>
      <c r="D80" s="210" t="s">
        <v>1698</v>
      </c>
    </row>
    <row r="81" spans="1:4" ht="63.75" hidden="1">
      <c r="A81" s="21" t="s">
        <v>106</v>
      </c>
      <c r="B81" s="202" t="s">
        <v>140</v>
      </c>
      <c r="C81" s="21" t="s">
        <v>503</v>
      </c>
      <c r="D81" s="202" t="s">
        <v>732</v>
      </c>
    </row>
    <row r="82" spans="1:4" ht="63.75" hidden="1">
      <c r="A82" s="21" t="s">
        <v>106</v>
      </c>
      <c r="B82" s="202" t="s">
        <v>142</v>
      </c>
      <c r="C82" s="21" t="s">
        <v>503</v>
      </c>
      <c r="D82" s="202" t="s">
        <v>742</v>
      </c>
    </row>
    <row r="83" spans="1:4" ht="63.75" hidden="1">
      <c r="A83" s="21" t="s">
        <v>106</v>
      </c>
      <c r="B83" s="202" t="s">
        <v>1699</v>
      </c>
      <c r="C83" s="21" t="s">
        <v>503</v>
      </c>
      <c r="D83" s="202" t="s">
        <v>750</v>
      </c>
    </row>
    <row r="84" spans="1:4" ht="89.25" hidden="1">
      <c r="A84" s="21" t="s">
        <v>106</v>
      </c>
      <c r="B84" s="229" t="s">
        <v>143</v>
      </c>
      <c r="C84" s="21" t="s">
        <v>503</v>
      </c>
      <c r="D84" s="222" t="s">
        <v>699</v>
      </c>
    </row>
    <row r="85" spans="1:4" ht="76.5" hidden="1">
      <c r="A85" s="21" t="s">
        <v>106</v>
      </c>
      <c r="B85" s="229" t="s">
        <v>145</v>
      </c>
      <c r="C85" s="21" t="s">
        <v>503</v>
      </c>
      <c r="D85" s="222" t="s">
        <v>756</v>
      </c>
    </row>
    <row r="86" spans="1:4" ht="89.25" hidden="1">
      <c r="A86" s="21" t="s">
        <v>106</v>
      </c>
      <c r="B86" s="229" t="s">
        <v>144</v>
      </c>
      <c r="C86" s="21" t="s">
        <v>503</v>
      </c>
      <c r="D86" s="222" t="s">
        <v>699</v>
      </c>
    </row>
    <row r="87" spans="1:4" ht="89.25" hidden="1">
      <c r="A87" s="21" t="s">
        <v>106</v>
      </c>
      <c r="B87" s="211" t="s">
        <v>1700</v>
      </c>
      <c r="C87" s="21" t="s">
        <v>503</v>
      </c>
      <c r="D87" s="222" t="s">
        <v>699</v>
      </c>
    </row>
    <row r="88" spans="1:4" ht="63.75" hidden="1">
      <c r="A88" s="21" t="s">
        <v>106</v>
      </c>
      <c r="B88" s="200" t="s">
        <v>148</v>
      </c>
      <c r="C88" s="21" t="s">
        <v>503</v>
      </c>
      <c r="D88" s="192" t="s">
        <v>775</v>
      </c>
    </row>
    <row r="89" spans="1:4" ht="63.75" hidden="1">
      <c r="A89" s="21" t="s">
        <v>106</v>
      </c>
      <c r="B89" s="211" t="s">
        <v>1701</v>
      </c>
      <c r="C89" s="21" t="s">
        <v>503</v>
      </c>
      <c r="D89" s="40" t="s">
        <v>1702</v>
      </c>
    </row>
    <row r="90" spans="1:4" ht="48" hidden="1">
      <c r="A90" s="21" t="s">
        <v>106</v>
      </c>
      <c r="B90" s="229" t="s">
        <v>153</v>
      </c>
      <c r="C90" s="21" t="s">
        <v>503</v>
      </c>
      <c r="D90" s="35" t="s">
        <v>791</v>
      </c>
    </row>
    <row r="91" spans="1:4" ht="51" hidden="1">
      <c r="A91" s="21" t="s">
        <v>106</v>
      </c>
      <c r="B91" s="211" t="s">
        <v>1703</v>
      </c>
      <c r="C91" s="21" t="s">
        <v>503</v>
      </c>
      <c r="D91" s="212" t="s">
        <v>1704</v>
      </c>
    </row>
    <row r="92" spans="1:4" ht="48" hidden="1">
      <c r="A92" s="21" t="s">
        <v>106</v>
      </c>
      <c r="B92" s="211" t="s">
        <v>154</v>
      </c>
      <c r="C92" s="21" t="s">
        <v>503</v>
      </c>
      <c r="D92" s="33" t="s">
        <v>831</v>
      </c>
    </row>
    <row r="93" spans="1:4" ht="63.75" hidden="1">
      <c r="A93" s="21" t="s">
        <v>106</v>
      </c>
      <c r="B93" s="197" t="s">
        <v>1705</v>
      </c>
      <c r="C93" s="21" t="s">
        <v>503</v>
      </c>
      <c r="D93" s="203" t="s">
        <v>1706</v>
      </c>
    </row>
    <row r="94" spans="1:4" ht="51" hidden="1">
      <c r="A94" s="21" t="s">
        <v>106</v>
      </c>
      <c r="B94" s="211" t="s">
        <v>1707</v>
      </c>
      <c r="C94" s="21" t="s">
        <v>503</v>
      </c>
      <c r="D94" s="212" t="s">
        <v>1708</v>
      </c>
    </row>
    <row r="95" spans="1:4" ht="48" hidden="1">
      <c r="A95" s="21" t="s">
        <v>106</v>
      </c>
      <c r="B95" s="197" t="s">
        <v>151</v>
      </c>
      <c r="C95" s="21" t="s">
        <v>503</v>
      </c>
      <c r="D95" s="230" t="s">
        <v>839</v>
      </c>
    </row>
    <row r="96" spans="1:4" ht="63.75" hidden="1">
      <c r="A96" s="21" t="s">
        <v>106</v>
      </c>
      <c r="B96" s="197" t="s">
        <v>146</v>
      </c>
      <c r="C96" s="21" t="s">
        <v>503</v>
      </c>
      <c r="D96" s="200" t="s">
        <v>767</v>
      </c>
    </row>
    <row r="97" spans="1:4" ht="63.75" hidden="1">
      <c r="A97" s="21" t="s">
        <v>140</v>
      </c>
      <c r="B97" s="211" t="s">
        <v>1709</v>
      </c>
      <c r="C97" s="24" t="s">
        <v>732</v>
      </c>
      <c r="D97" s="224" t="s">
        <v>1710</v>
      </c>
    </row>
  </sheetData>
  <autoFilter ref="A1:D97" xr:uid="{E1AE3AAE-4C45-4441-82C8-7CC74A0BA10A}">
    <filterColumn colId="2">
      <colorFilter dxfId="153"/>
    </filterColumn>
    <sortState xmlns:xlrd2="http://schemas.microsoft.com/office/spreadsheetml/2017/richdata2" ref="A2:D97">
      <sortCondition sortBy="cellColor" ref="C1:C97" dxfId="154"/>
    </sortState>
  </autoFilter>
  <conditionalFormatting sqref="A1:B1048576">
    <cfRule type="duplicateValues" dxfId="152" priority="2"/>
  </conditionalFormatting>
  <conditionalFormatting sqref="C1:D1048576">
    <cfRule type="duplicateValues" dxfId="151" priority="1"/>
  </conditionalFormatting>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FCC85-6151-4DBE-AE07-C0AC522D5AB7}">
  <dimension ref="A1:XFD84"/>
  <sheetViews>
    <sheetView view="pageBreakPreview" zoomScale="25" zoomScaleNormal="25" zoomScaleSheetLayoutView="25" zoomScalePageLayoutView="51" workbookViewId="0">
      <selection activeCell="C6" sqref="C6"/>
    </sheetView>
  </sheetViews>
  <sheetFormatPr baseColWidth="10" defaultColWidth="11.42578125" defaultRowHeight="12.75"/>
  <cols>
    <col min="1" max="1" width="15.28515625" style="527" customWidth="1"/>
    <col min="2" max="2" width="30.7109375" style="527" customWidth="1"/>
    <col min="3" max="3" width="20.7109375" style="527" customWidth="1"/>
    <col min="4" max="4" width="14.7109375" style="527" customWidth="1"/>
    <col min="5" max="5" width="9" style="527" bestFit="1" customWidth="1"/>
    <col min="6" max="6" width="20.7109375" style="527" customWidth="1"/>
    <col min="7" max="7" width="26.7109375" style="527" customWidth="1"/>
    <col min="8" max="8" width="11.5703125" style="527" bestFit="1" customWidth="1"/>
    <col min="9" max="9" width="14.7109375" style="527" customWidth="1"/>
    <col min="10" max="10" width="11.7109375" style="527" customWidth="1"/>
    <col min="11" max="11" width="9.7109375" style="527" customWidth="1"/>
    <col min="12" max="12" width="8.7109375" style="527" customWidth="1"/>
    <col min="13" max="13" width="69.7109375" style="527" customWidth="1"/>
    <col min="14" max="14" width="10.7109375" style="527" customWidth="1"/>
    <col min="15" max="15" width="9.7109375" style="527" customWidth="1"/>
    <col min="16" max="16" width="11.7109375" style="527" customWidth="1"/>
    <col min="17" max="17" width="9.7109375" style="527" customWidth="1"/>
    <col min="18" max="19" width="8.7109375" style="527" customWidth="1"/>
    <col min="20" max="20" width="50.85546875" style="527" customWidth="1"/>
    <col min="21" max="21" width="14.7109375" style="527" customWidth="1"/>
    <col min="22" max="22" width="25.7109375" style="527" customWidth="1"/>
    <col min="23" max="23" width="15.7109375" style="527" customWidth="1"/>
    <col min="24" max="24" width="9.7109375" style="527" customWidth="1"/>
    <col min="25" max="25" width="11.7109375" style="527" customWidth="1"/>
    <col min="26" max="27" width="10.7109375" style="527" customWidth="1"/>
    <col min="28" max="28" width="61.28515625" style="527" customWidth="1"/>
    <col min="29" max="29" width="13.5703125" style="527" customWidth="1"/>
    <col min="30" max="30" width="31.7109375" style="527" customWidth="1"/>
    <col min="31" max="31" width="10.85546875" style="527" customWidth="1"/>
    <col min="32" max="32" width="11" style="527" bestFit="1" customWidth="1"/>
    <col min="33" max="33" width="11.140625" style="527" bestFit="1" customWidth="1"/>
    <col min="34" max="34" width="61.28515625" style="527" customWidth="1"/>
    <col min="35" max="35" width="13.5703125" style="527" bestFit="1" customWidth="1"/>
    <col min="36" max="36" width="31.7109375" style="527" customWidth="1"/>
    <col min="37" max="37" width="9.85546875" style="527" customWidth="1"/>
    <col min="38" max="38" width="13" style="527" customWidth="1"/>
    <col min="39" max="39" width="13.140625" style="527" customWidth="1"/>
    <col min="40" max="40" width="34.140625" style="527" customWidth="1"/>
    <col min="41" max="41" width="15.140625" style="527" customWidth="1"/>
    <col min="42" max="42" width="34.7109375" style="527" customWidth="1"/>
    <col min="43" max="43" width="9.85546875" style="527" customWidth="1"/>
    <col min="44" max="44" width="13.140625" style="527" customWidth="1"/>
    <col min="45" max="45" width="12.5703125" style="527" customWidth="1"/>
    <col min="46" max="46" width="34.140625" style="527" customWidth="1"/>
    <col min="47" max="47" width="16.42578125" style="527" customWidth="1"/>
    <col min="48" max="48" width="34.7109375" style="527" customWidth="1"/>
    <col min="49" max="49" width="2.42578125" style="527" customWidth="1"/>
    <col min="50" max="52" width="11.42578125" style="527" customWidth="1"/>
    <col min="53" max="16384" width="11.42578125" style="527"/>
  </cols>
  <sheetData>
    <row r="1" spans="1:53" ht="21" customHeight="1">
      <c r="A1" s="763"/>
      <c r="B1" s="763"/>
      <c r="C1" s="764" t="s">
        <v>879</v>
      </c>
      <c r="D1" s="765"/>
      <c r="E1" s="765"/>
      <c r="F1" s="765"/>
      <c r="G1" s="765"/>
      <c r="H1" s="765"/>
      <c r="I1" s="765"/>
      <c r="J1" s="765"/>
      <c r="K1" s="765"/>
      <c r="L1" s="765"/>
      <c r="M1" s="765"/>
      <c r="N1" s="765"/>
      <c r="O1" s="765"/>
      <c r="P1" s="765"/>
      <c r="Q1" s="765"/>
      <c r="R1" s="765"/>
      <c r="S1" s="765"/>
      <c r="T1" s="765"/>
      <c r="U1" s="765"/>
      <c r="V1" s="765"/>
      <c r="W1" s="765"/>
      <c r="X1" s="765"/>
      <c r="Y1" s="765"/>
      <c r="Z1" s="765"/>
      <c r="AA1" s="765"/>
      <c r="AB1" s="765"/>
      <c r="AC1" s="765"/>
      <c r="AD1" s="765"/>
      <c r="AE1" s="765"/>
      <c r="AF1" s="765"/>
      <c r="AG1" s="765"/>
      <c r="AH1" s="765"/>
      <c r="AI1" s="765"/>
      <c r="AJ1" s="765"/>
      <c r="AK1" s="765"/>
      <c r="AL1" s="765"/>
      <c r="AM1" s="765"/>
      <c r="AN1" s="765"/>
      <c r="AO1" s="765"/>
      <c r="AP1" s="765"/>
      <c r="AQ1" s="765"/>
      <c r="AR1" s="765"/>
      <c r="AS1" s="765"/>
      <c r="AT1" s="766"/>
      <c r="AU1" s="603" t="s">
        <v>880</v>
      </c>
      <c r="AV1" s="602" t="s">
        <v>881</v>
      </c>
      <c r="AW1" s="597"/>
      <c r="AX1" s="596"/>
      <c r="AY1" s="596"/>
      <c r="AZ1" s="596"/>
      <c r="BA1" s="596"/>
    </row>
    <row r="2" spans="1:53" ht="21" customHeight="1">
      <c r="A2" s="763"/>
      <c r="B2" s="763"/>
      <c r="C2" s="767"/>
      <c r="D2" s="768"/>
      <c r="E2" s="768"/>
      <c r="F2" s="768"/>
      <c r="G2" s="768"/>
      <c r="H2" s="768"/>
      <c r="I2" s="768"/>
      <c r="J2" s="768"/>
      <c r="K2" s="768"/>
      <c r="L2" s="768"/>
      <c r="M2" s="768"/>
      <c r="N2" s="768"/>
      <c r="O2" s="768"/>
      <c r="P2" s="768"/>
      <c r="Q2" s="768"/>
      <c r="R2" s="768"/>
      <c r="S2" s="768"/>
      <c r="T2" s="768"/>
      <c r="U2" s="768"/>
      <c r="V2" s="768"/>
      <c r="W2" s="768"/>
      <c r="X2" s="768"/>
      <c r="Y2" s="768"/>
      <c r="Z2" s="768"/>
      <c r="AA2" s="768"/>
      <c r="AB2" s="768"/>
      <c r="AC2" s="768"/>
      <c r="AD2" s="768"/>
      <c r="AE2" s="768"/>
      <c r="AF2" s="768"/>
      <c r="AG2" s="768"/>
      <c r="AH2" s="768"/>
      <c r="AI2" s="768"/>
      <c r="AJ2" s="768"/>
      <c r="AK2" s="768"/>
      <c r="AL2" s="768"/>
      <c r="AM2" s="768"/>
      <c r="AN2" s="768"/>
      <c r="AO2" s="768"/>
      <c r="AP2" s="768"/>
      <c r="AQ2" s="768"/>
      <c r="AR2" s="768"/>
      <c r="AS2" s="768"/>
      <c r="AT2" s="769"/>
      <c r="AU2" s="603" t="s">
        <v>882</v>
      </c>
      <c r="AV2" s="602">
        <v>4</v>
      </c>
      <c r="AW2" s="597"/>
      <c r="AX2" s="596"/>
      <c r="AY2" s="596"/>
      <c r="AZ2" s="596"/>
      <c r="BA2" s="596"/>
    </row>
    <row r="3" spans="1:53" ht="21" customHeight="1">
      <c r="A3" s="763"/>
      <c r="B3" s="763"/>
      <c r="C3" s="767"/>
      <c r="D3" s="768"/>
      <c r="E3" s="768"/>
      <c r="F3" s="768"/>
      <c r="G3" s="768"/>
      <c r="H3" s="768"/>
      <c r="I3" s="768"/>
      <c r="J3" s="768"/>
      <c r="K3" s="768"/>
      <c r="L3" s="768"/>
      <c r="M3" s="768"/>
      <c r="N3" s="768"/>
      <c r="O3" s="768"/>
      <c r="P3" s="768"/>
      <c r="Q3" s="768"/>
      <c r="R3" s="768"/>
      <c r="S3" s="768"/>
      <c r="T3" s="768"/>
      <c r="U3" s="768"/>
      <c r="V3" s="768"/>
      <c r="W3" s="768"/>
      <c r="X3" s="768"/>
      <c r="Y3" s="768"/>
      <c r="Z3" s="768"/>
      <c r="AA3" s="768"/>
      <c r="AB3" s="768"/>
      <c r="AC3" s="768"/>
      <c r="AD3" s="768"/>
      <c r="AE3" s="768"/>
      <c r="AF3" s="768"/>
      <c r="AG3" s="768"/>
      <c r="AH3" s="768"/>
      <c r="AI3" s="768"/>
      <c r="AJ3" s="768"/>
      <c r="AK3" s="768"/>
      <c r="AL3" s="768"/>
      <c r="AM3" s="768"/>
      <c r="AN3" s="768"/>
      <c r="AO3" s="768"/>
      <c r="AP3" s="768"/>
      <c r="AQ3" s="768"/>
      <c r="AR3" s="768"/>
      <c r="AS3" s="768"/>
      <c r="AT3" s="769"/>
      <c r="AU3" s="603" t="s">
        <v>883</v>
      </c>
      <c r="AV3" s="602" t="s">
        <v>884</v>
      </c>
      <c r="AW3" s="597"/>
      <c r="AX3" s="596"/>
      <c r="AY3" s="596"/>
      <c r="AZ3" s="596"/>
      <c r="BA3" s="596"/>
    </row>
    <row r="4" spans="1:53" ht="21" customHeight="1">
      <c r="A4" s="763"/>
      <c r="B4" s="763"/>
      <c r="C4" s="770"/>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2"/>
      <c r="AU4" s="603" t="s">
        <v>885</v>
      </c>
      <c r="AV4" s="602" t="s">
        <v>886</v>
      </c>
      <c r="AW4" s="597"/>
      <c r="AX4" s="596"/>
      <c r="AY4" s="596"/>
      <c r="AZ4" s="596"/>
      <c r="BA4" s="596"/>
    </row>
    <row r="5" spans="1:53">
      <c r="A5" s="774"/>
      <c r="B5" s="774"/>
      <c r="C5" s="774"/>
      <c r="D5" s="774"/>
      <c r="E5" s="774"/>
      <c r="F5" s="774"/>
      <c r="G5" s="774"/>
      <c r="H5" s="774"/>
      <c r="I5" s="774"/>
      <c r="J5" s="774"/>
      <c r="K5" s="774"/>
      <c r="L5" s="774"/>
      <c r="M5" s="774"/>
      <c r="N5" s="774"/>
      <c r="O5" s="774"/>
      <c r="P5" s="774"/>
      <c r="Q5" s="774"/>
      <c r="R5" s="774"/>
      <c r="S5" s="774"/>
      <c r="T5" s="774"/>
      <c r="U5" s="774"/>
      <c r="V5" s="774"/>
      <c r="W5" s="774"/>
      <c r="X5" s="774"/>
      <c r="Y5" s="774"/>
      <c r="Z5" s="774"/>
      <c r="AA5" s="774"/>
      <c r="AB5" s="774"/>
      <c r="AC5" s="774"/>
      <c r="AD5" s="774"/>
      <c r="AE5" s="774"/>
      <c r="AF5" s="774"/>
      <c r="AG5" s="774"/>
      <c r="AH5" s="774"/>
      <c r="AI5" s="774"/>
      <c r="AJ5" s="774"/>
      <c r="AK5" s="774"/>
      <c r="AL5" s="774"/>
      <c r="AM5" s="774"/>
      <c r="AN5" s="774"/>
      <c r="AO5" s="774"/>
      <c r="AP5" s="774"/>
      <c r="AQ5" s="774"/>
      <c r="AR5" s="774"/>
      <c r="AS5" s="774"/>
      <c r="AT5" s="774"/>
      <c r="AU5" s="774"/>
      <c r="AV5" s="601" t="s">
        <v>887</v>
      </c>
      <c r="AW5" s="597"/>
      <c r="AX5" s="596"/>
      <c r="AY5" s="596"/>
      <c r="AZ5" s="596"/>
      <c r="BA5" s="596"/>
    </row>
    <row r="6" spans="1:53">
      <c r="A6" s="753" t="s">
        <v>888</v>
      </c>
      <c r="B6" s="753"/>
      <c r="C6" s="600" t="s">
        <v>1012</v>
      </c>
      <c r="D6" s="599"/>
      <c r="E6" s="599"/>
      <c r="F6" s="723"/>
      <c r="G6" s="723"/>
      <c r="H6" s="723"/>
      <c r="I6" s="723"/>
      <c r="J6" s="723"/>
      <c r="K6" s="723"/>
      <c r="L6" s="723"/>
      <c r="M6" s="723"/>
      <c r="N6" s="723"/>
      <c r="O6" s="723"/>
      <c r="P6" s="723"/>
      <c r="Q6" s="723"/>
      <c r="R6" s="723"/>
      <c r="S6" s="723"/>
      <c r="T6" s="723"/>
      <c r="U6" s="723"/>
      <c r="V6" s="723"/>
      <c r="W6" s="723"/>
      <c r="X6" s="723"/>
      <c r="Y6" s="723"/>
      <c r="Z6" s="723"/>
      <c r="AA6" s="723"/>
      <c r="AB6" s="723"/>
      <c r="AC6" s="723"/>
      <c r="AD6" s="723"/>
      <c r="AE6" s="723"/>
      <c r="AF6" s="723"/>
      <c r="AG6" s="723"/>
      <c r="AH6" s="723"/>
      <c r="AI6" s="723"/>
      <c r="AJ6" s="723"/>
      <c r="AK6" s="723"/>
      <c r="AL6" s="723"/>
      <c r="AM6" s="723"/>
      <c r="AN6" s="723"/>
      <c r="AO6" s="723"/>
      <c r="AP6" s="723"/>
      <c r="AQ6" s="723"/>
      <c r="AR6" s="723"/>
      <c r="AS6" s="723"/>
      <c r="AT6" s="723"/>
      <c r="AU6" s="723"/>
      <c r="AV6" s="723"/>
      <c r="AW6" s="597"/>
      <c r="AX6" s="596"/>
      <c r="AY6" s="596"/>
      <c r="AZ6" s="596"/>
      <c r="BA6" s="596"/>
    </row>
    <row r="7" spans="1:53">
      <c r="A7" s="598"/>
      <c r="B7" s="723"/>
      <c r="C7" s="723"/>
      <c r="D7" s="723"/>
      <c r="E7" s="723"/>
      <c r="F7" s="723"/>
      <c r="G7" s="723"/>
      <c r="H7" s="723"/>
      <c r="I7" s="723"/>
      <c r="J7" s="723"/>
      <c r="K7" s="723"/>
      <c r="L7" s="723"/>
      <c r="M7" s="723"/>
      <c r="N7" s="723"/>
      <c r="O7" s="723"/>
      <c r="P7" s="723"/>
      <c r="Q7" s="723"/>
      <c r="R7" s="723"/>
      <c r="S7" s="723"/>
      <c r="T7" s="723"/>
      <c r="U7" s="723"/>
      <c r="V7" s="723"/>
      <c r="W7" s="723"/>
      <c r="X7" s="723"/>
      <c r="Y7" s="723"/>
      <c r="Z7" s="723"/>
      <c r="AA7" s="723"/>
      <c r="AB7" s="723"/>
      <c r="AC7" s="723"/>
      <c r="AD7" s="723"/>
      <c r="AE7" s="723"/>
      <c r="AF7" s="723"/>
      <c r="AG7" s="723"/>
      <c r="AH7" s="723"/>
      <c r="AI7" s="723"/>
      <c r="AJ7" s="723"/>
      <c r="AK7" s="723"/>
      <c r="AL7" s="723"/>
      <c r="AM7" s="723"/>
      <c r="AN7" s="723"/>
      <c r="AO7" s="723"/>
      <c r="AP7" s="723"/>
      <c r="AQ7" s="723"/>
      <c r="AR7" s="723"/>
      <c r="AS7" s="723"/>
      <c r="AT7" s="723"/>
      <c r="AU7" s="723"/>
      <c r="AV7" s="723"/>
      <c r="AW7" s="597"/>
      <c r="AX7" s="596"/>
      <c r="AY7" s="596"/>
      <c r="AZ7" s="596"/>
      <c r="BA7" s="596"/>
    </row>
    <row r="8" spans="1:53" ht="26.25" customHeight="1">
      <c r="A8" s="750" t="s">
        <v>889</v>
      </c>
      <c r="B8" s="751"/>
      <c r="C8" s="751"/>
      <c r="D8" s="751"/>
      <c r="E8" s="751"/>
      <c r="F8" s="751"/>
      <c r="G8" s="751"/>
      <c r="H8" s="751"/>
      <c r="I8" s="751"/>
      <c r="J8" s="751"/>
      <c r="K8" s="751"/>
      <c r="L8" s="752"/>
      <c r="M8" s="743" t="s">
        <v>890</v>
      </c>
      <c r="N8" s="744"/>
      <c r="O8" s="744"/>
      <c r="P8" s="744"/>
      <c r="Q8" s="744"/>
      <c r="R8" s="744"/>
      <c r="S8" s="744"/>
      <c r="T8" s="744"/>
      <c r="U8" s="744"/>
      <c r="V8" s="744"/>
      <c r="W8" s="744"/>
      <c r="X8" s="744"/>
      <c r="Y8" s="745"/>
      <c r="Z8" s="762" t="s">
        <v>891</v>
      </c>
      <c r="AA8" s="762"/>
      <c r="AB8" s="762"/>
      <c r="AC8" s="762"/>
      <c r="AD8" s="762"/>
      <c r="AE8" s="762"/>
      <c r="AF8" s="762"/>
      <c r="AG8" s="762"/>
      <c r="AH8" s="762"/>
      <c r="AI8" s="762"/>
      <c r="AJ8" s="762"/>
      <c r="AK8" s="762"/>
      <c r="AL8" s="762"/>
      <c r="AM8" s="762"/>
      <c r="AN8" s="762"/>
      <c r="AO8" s="762"/>
      <c r="AP8" s="762"/>
      <c r="AQ8" s="762"/>
      <c r="AR8" s="762"/>
      <c r="AS8" s="762"/>
      <c r="AT8" s="762"/>
      <c r="AU8" s="762"/>
      <c r="AV8" s="762"/>
      <c r="AW8" s="595"/>
    </row>
    <row r="9" spans="1:53" s="593" customFormat="1" ht="46.5" customHeight="1">
      <c r="A9" s="757" t="s">
        <v>892</v>
      </c>
      <c r="B9" s="757" t="s">
        <v>893</v>
      </c>
      <c r="C9" s="757" t="s">
        <v>894</v>
      </c>
      <c r="D9" s="757" t="s">
        <v>895</v>
      </c>
      <c r="E9" s="757" t="s">
        <v>896</v>
      </c>
      <c r="F9" s="757" t="s">
        <v>897</v>
      </c>
      <c r="G9" s="777" t="s">
        <v>898</v>
      </c>
      <c r="H9" s="777" t="s">
        <v>899</v>
      </c>
      <c r="I9" s="778" t="s">
        <v>900</v>
      </c>
      <c r="J9" s="775" t="s">
        <v>901</v>
      </c>
      <c r="K9" s="776"/>
      <c r="L9" s="776"/>
      <c r="M9" s="761" t="s">
        <v>902</v>
      </c>
      <c r="N9" s="761" t="s">
        <v>903</v>
      </c>
      <c r="O9" s="761" t="s">
        <v>904</v>
      </c>
      <c r="P9" s="773" t="s">
        <v>905</v>
      </c>
      <c r="Q9" s="773"/>
      <c r="R9" s="773"/>
      <c r="S9" s="759" t="s">
        <v>906</v>
      </c>
      <c r="T9" s="746" t="s">
        <v>907</v>
      </c>
      <c r="U9" s="747"/>
      <c r="V9" s="747"/>
      <c r="W9" s="747"/>
      <c r="X9" s="747"/>
      <c r="Y9" s="748"/>
      <c r="Z9" s="754" t="s">
        <v>908</v>
      </c>
      <c r="AA9" s="755"/>
      <c r="AB9" s="755"/>
      <c r="AC9" s="755"/>
      <c r="AD9" s="756"/>
      <c r="AE9" s="754" t="s">
        <v>909</v>
      </c>
      <c r="AF9" s="755"/>
      <c r="AG9" s="755"/>
      <c r="AH9" s="755"/>
      <c r="AI9" s="755"/>
      <c r="AJ9" s="756"/>
      <c r="AK9" s="754" t="s">
        <v>910</v>
      </c>
      <c r="AL9" s="755"/>
      <c r="AM9" s="755"/>
      <c r="AN9" s="755"/>
      <c r="AO9" s="755"/>
      <c r="AP9" s="756"/>
      <c r="AQ9" s="754" t="s">
        <v>911</v>
      </c>
      <c r="AR9" s="755"/>
      <c r="AS9" s="755"/>
      <c r="AT9" s="755"/>
      <c r="AU9" s="755"/>
      <c r="AV9" s="756"/>
      <c r="AW9" s="594"/>
    </row>
    <row r="10" spans="1:53" ht="46.5" customHeight="1">
      <c r="A10" s="777"/>
      <c r="B10" s="777"/>
      <c r="C10" s="777"/>
      <c r="D10" s="777"/>
      <c r="E10" s="777"/>
      <c r="F10" s="777"/>
      <c r="G10" s="848"/>
      <c r="H10" s="848"/>
      <c r="I10" s="761"/>
      <c r="J10" s="592" t="s">
        <v>912</v>
      </c>
      <c r="K10" s="592" t="s">
        <v>913</v>
      </c>
      <c r="L10" s="592" t="s">
        <v>914</v>
      </c>
      <c r="M10" s="761"/>
      <c r="N10" s="761"/>
      <c r="O10" s="761"/>
      <c r="P10" s="592" t="s">
        <v>912</v>
      </c>
      <c r="Q10" s="592" t="s">
        <v>913</v>
      </c>
      <c r="R10" s="592" t="s">
        <v>914</v>
      </c>
      <c r="S10" s="778"/>
      <c r="T10" s="592" t="s">
        <v>915</v>
      </c>
      <c r="U10" s="592" t="s">
        <v>916</v>
      </c>
      <c r="V10" s="592" t="s">
        <v>917</v>
      </c>
      <c r="W10" s="724" t="s">
        <v>195</v>
      </c>
      <c r="X10" s="592" t="s">
        <v>918</v>
      </c>
      <c r="Y10" s="592" t="s">
        <v>919</v>
      </c>
      <c r="Z10" s="591" t="s">
        <v>920</v>
      </c>
      <c r="AA10" s="591" t="s">
        <v>921</v>
      </c>
      <c r="AB10" s="591" t="s">
        <v>922</v>
      </c>
      <c r="AC10" s="591" t="s">
        <v>923</v>
      </c>
      <c r="AD10" s="590" t="s">
        <v>924</v>
      </c>
      <c r="AE10" s="591" t="s">
        <v>920</v>
      </c>
      <c r="AF10" s="591" t="s">
        <v>921</v>
      </c>
      <c r="AG10" s="591" t="s">
        <v>925</v>
      </c>
      <c r="AH10" s="591" t="s">
        <v>922</v>
      </c>
      <c r="AI10" s="591" t="s">
        <v>923</v>
      </c>
      <c r="AJ10" s="590" t="s">
        <v>924</v>
      </c>
      <c r="AK10" s="591" t="s">
        <v>920</v>
      </c>
      <c r="AL10" s="591" t="s">
        <v>921</v>
      </c>
      <c r="AM10" s="591" t="s">
        <v>925</v>
      </c>
      <c r="AN10" s="591" t="s">
        <v>922</v>
      </c>
      <c r="AO10" s="591" t="s">
        <v>923</v>
      </c>
      <c r="AP10" s="590" t="s">
        <v>924</v>
      </c>
      <c r="AQ10" s="591" t="s">
        <v>920</v>
      </c>
      <c r="AR10" s="591" t="s">
        <v>921</v>
      </c>
      <c r="AS10" s="591" t="s">
        <v>925</v>
      </c>
      <c r="AT10" s="591" t="s">
        <v>922</v>
      </c>
      <c r="AU10" s="591" t="s">
        <v>923</v>
      </c>
      <c r="AV10" s="590" t="s">
        <v>924</v>
      </c>
    </row>
    <row r="11" spans="1:53" s="545" customFormat="1" ht="204">
      <c r="A11" s="645" t="s">
        <v>1013</v>
      </c>
      <c r="B11" s="548" t="s">
        <v>1014</v>
      </c>
      <c r="C11" s="544" t="s">
        <v>926</v>
      </c>
      <c r="D11" s="529" t="s">
        <v>968</v>
      </c>
      <c r="E11" s="536" t="s">
        <v>1015</v>
      </c>
      <c r="F11" s="641" t="s">
        <v>1016</v>
      </c>
      <c r="G11" s="539" t="s">
        <v>1017</v>
      </c>
      <c r="H11" s="642" t="s">
        <v>927</v>
      </c>
      <c r="I11" s="643" t="s">
        <v>950</v>
      </c>
      <c r="J11" s="642" t="s">
        <v>928</v>
      </c>
      <c r="K11" s="642" t="s">
        <v>936</v>
      </c>
      <c r="L11" s="541" t="str">
        <f>VLOOKUP(J11,[4]Anexos!$B$37:$G$43,(HLOOKUP(K11,[4]Anexos!$C$37:$G$38,2,0)),0)</f>
        <v>Alto</v>
      </c>
      <c r="M11" s="535" t="s">
        <v>1018</v>
      </c>
      <c r="N11" s="529" t="s">
        <v>929</v>
      </c>
      <c r="O11" s="529" t="s">
        <v>930</v>
      </c>
      <c r="P11" s="642" t="s">
        <v>928</v>
      </c>
      <c r="Q11" s="642" t="s">
        <v>936</v>
      </c>
      <c r="R11" s="541" t="str">
        <f>VLOOKUP(P11,[4]Anexos!$B$37:$G$43,(HLOOKUP(Q11,[4]Anexos!$C$37:$G$38,2,0)),0)</f>
        <v>Alto</v>
      </c>
      <c r="S11" s="644" t="s">
        <v>932</v>
      </c>
      <c r="T11" s="535" t="s">
        <v>1018</v>
      </c>
      <c r="U11" s="645" t="s">
        <v>1019</v>
      </c>
      <c r="V11" s="542" t="s">
        <v>1020</v>
      </c>
      <c r="W11" s="589">
        <v>1</v>
      </c>
      <c r="X11" s="555">
        <v>46082</v>
      </c>
      <c r="Y11" s="555">
        <v>46387</v>
      </c>
      <c r="Z11" s="534">
        <v>46112</v>
      </c>
      <c r="AA11" s="533">
        <v>0.1</v>
      </c>
      <c r="AB11" s="546" t="s">
        <v>1021</v>
      </c>
      <c r="AC11" s="529" t="s">
        <v>934</v>
      </c>
      <c r="AD11" s="546" t="s">
        <v>1022</v>
      </c>
      <c r="AE11" s="569">
        <v>46203</v>
      </c>
      <c r="AF11" s="550">
        <v>0.3</v>
      </c>
      <c r="AG11" s="550">
        <f>AA11+AF11</f>
        <v>0.4</v>
      </c>
      <c r="AH11" s="546" t="s">
        <v>2569</v>
      </c>
      <c r="AI11" s="529" t="s">
        <v>934</v>
      </c>
      <c r="AJ11" s="546" t="s">
        <v>2642</v>
      </c>
      <c r="AK11" s="531"/>
      <c r="AL11" s="530"/>
      <c r="AM11" s="530"/>
      <c r="AN11" s="528"/>
      <c r="AO11" s="529"/>
      <c r="AP11" s="528"/>
      <c r="AQ11" s="531"/>
      <c r="AR11" s="530"/>
      <c r="AS11" s="530"/>
      <c r="AT11" s="528"/>
      <c r="AU11" s="529"/>
      <c r="AV11" s="528"/>
    </row>
    <row r="12" spans="1:53" s="545" customFormat="1" ht="229.5" customHeight="1">
      <c r="A12" s="645" t="s">
        <v>1013</v>
      </c>
      <c r="B12" s="645" t="s">
        <v>1014</v>
      </c>
      <c r="C12" s="645" t="s">
        <v>1023</v>
      </c>
      <c r="D12" s="539" t="s">
        <v>968</v>
      </c>
      <c r="E12" s="539" t="s">
        <v>1024</v>
      </c>
      <c r="F12" s="641" t="s">
        <v>1025</v>
      </c>
      <c r="G12" s="539" t="s">
        <v>1026</v>
      </c>
      <c r="H12" s="645" t="s">
        <v>927</v>
      </c>
      <c r="I12" s="646" t="s">
        <v>1027</v>
      </c>
      <c r="J12" s="645" t="s">
        <v>928</v>
      </c>
      <c r="K12" s="645" t="s">
        <v>948</v>
      </c>
      <c r="L12" s="541" t="str">
        <f>VLOOKUP(J12,[4]Anexos!$B$37:$G$43,(HLOOKUP(K12,[4]Anexos!$C$37:$G$38,2,0)),0)</f>
        <v>Moderado</v>
      </c>
      <c r="M12" s="546" t="s">
        <v>1028</v>
      </c>
      <c r="N12" s="529" t="s">
        <v>929</v>
      </c>
      <c r="O12" s="529" t="s">
        <v>930</v>
      </c>
      <c r="P12" s="645" t="s">
        <v>931</v>
      </c>
      <c r="Q12" s="645" t="s">
        <v>948</v>
      </c>
      <c r="R12" s="541" t="str">
        <f>VLOOKUP(P12,[4]Anexos!$B$37:$G$43,(HLOOKUP(Q12,[4]Anexos!$C$37:$G$38,2,0)),0)</f>
        <v>Moderado</v>
      </c>
      <c r="S12" s="647" t="s">
        <v>932</v>
      </c>
      <c r="T12" s="546" t="s">
        <v>1029</v>
      </c>
      <c r="U12" s="648" t="s">
        <v>1030</v>
      </c>
      <c r="V12" s="561" t="s">
        <v>1031</v>
      </c>
      <c r="W12" s="617">
        <v>1</v>
      </c>
      <c r="X12" s="555">
        <v>46113</v>
      </c>
      <c r="Y12" s="537">
        <v>46387</v>
      </c>
      <c r="Z12" s="534">
        <v>46112</v>
      </c>
      <c r="AA12" s="533"/>
      <c r="AB12" s="546" t="s">
        <v>946</v>
      </c>
      <c r="AC12" s="539" t="s">
        <v>934</v>
      </c>
      <c r="AD12" s="546" t="s">
        <v>1032</v>
      </c>
      <c r="AE12" s="569">
        <v>46203</v>
      </c>
      <c r="AF12" s="550">
        <v>0.2</v>
      </c>
      <c r="AG12" s="550">
        <v>0.2</v>
      </c>
      <c r="AH12" s="546" t="s">
        <v>2570</v>
      </c>
      <c r="AI12" s="539" t="s">
        <v>934</v>
      </c>
      <c r="AJ12" s="546" t="s">
        <v>2642</v>
      </c>
      <c r="AK12" s="531"/>
      <c r="AL12" s="530"/>
      <c r="AM12" s="530"/>
      <c r="AN12" s="528"/>
      <c r="AO12" s="529"/>
      <c r="AP12" s="528"/>
      <c r="AQ12" s="531"/>
      <c r="AR12" s="530"/>
      <c r="AS12" s="530"/>
      <c r="AT12" s="528"/>
      <c r="AU12" s="529"/>
      <c r="AV12" s="528"/>
    </row>
    <row r="13" spans="1:53" s="545" customFormat="1" ht="240" customHeight="1">
      <c r="A13" s="645" t="s">
        <v>1013</v>
      </c>
      <c r="B13" s="645" t="s">
        <v>1014</v>
      </c>
      <c r="C13" s="645" t="s">
        <v>1023</v>
      </c>
      <c r="D13" s="539" t="s">
        <v>968</v>
      </c>
      <c r="E13" s="539" t="s">
        <v>1024</v>
      </c>
      <c r="F13" s="641" t="s">
        <v>1025</v>
      </c>
      <c r="G13" s="539" t="s">
        <v>1026</v>
      </c>
      <c r="H13" s="645" t="s">
        <v>927</v>
      </c>
      <c r="I13" s="646" t="s">
        <v>1027</v>
      </c>
      <c r="J13" s="645" t="s">
        <v>928</v>
      </c>
      <c r="K13" s="645" t="s">
        <v>948</v>
      </c>
      <c r="L13" s="541" t="str">
        <f>VLOOKUP(J13,[4]Anexos!$B$37:$G$43,(HLOOKUP(K13,[4]Anexos!$C$37:$G$38,2,0)),0)</f>
        <v>Moderado</v>
      </c>
      <c r="M13" s="546" t="s">
        <v>1033</v>
      </c>
      <c r="N13" s="529" t="s">
        <v>1034</v>
      </c>
      <c r="O13" s="529" t="s">
        <v>930</v>
      </c>
      <c r="P13" s="645" t="s">
        <v>931</v>
      </c>
      <c r="Q13" s="645" t="s">
        <v>948</v>
      </c>
      <c r="R13" s="541" t="str">
        <f>VLOOKUP(P13,[4]Anexos!$B$37:$G$43,(HLOOKUP(Q13,[4]Anexos!$C$37:$G$38,2,0)),0)</f>
        <v>Moderado</v>
      </c>
      <c r="S13" s="647" t="s">
        <v>932</v>
      </c>
      <c r="T13" s="546" t="s">
        <v>1033</v>
      </c>
      <c r="U13" s="642" t="s">
        <v>1035</v>
      </c>
      <c r="V13" s="529" t="s">
        <v>1036</v>
      </c>
      <c r="W13" s="617">
        <v>1</v>
      </c>
      <c r="X13" s="555">
        <v>46082</v>
      </c>
      <c r="Y13" s="537">
        <v>46387</v>
      </c>
      <c r="Z13" s="534">
        <v>46112</v>
      </c>
      <c r="AA13" s="533">
        <v>1</v>
      </c>
      <c r="AB13" s="546" t="s">
        <v>1037</v>
      </c>
      <c r="AC13" s="539" t="s">
        <v>934</v>
      </c>
      <c r="AD13" s="546" t="s">
        <v>1038</v>
      </c>
      <c r="AE13" s="534">
        <v>46203</v>
      </c>
      <c r="AF13" s="550">
        <v>1</v>
      </c>
      <c r="AG13" s="550">
        <v>1</v>
      </c>
      <c r="AH13" s="546" t="s">
        <v>2571</v>
      </c>
      <c r="AI13" s="539" t="s">
        <v>934</v>
      </c>
      <c r="AJ13" s="546" t="s">
        <v>2642</v>
      </c>
      <c r="AK13" s="531"/>
      <c r="AL13" s="530"/>
      <c r="AM13" s="530"/>
      <c r="AN13" s="528"/>
      <c r="AO13" s="529"/>
      <c r="AP13" s="528"/>
      <c r="AQ13" s="531"/>
      <c r="AR13" s="530"/>
      <c r="AS13" s="530"/>
      <c r="AT13" s="528"/>
      <c r="AU13" s="529"/>
      <c r="AV13" s="528"/>
    </row>
    <row r="14" spans="1:53" s="545" customFormat="1" ht="291" customHeight="1">
      <c r="A14" s="645" t="s">
        <v>1039</v>
      </c>
      <c r="B14" s="645" t="s">
        <v>1040</v>
      </c>
      <c r="C14" s="642" t="s">
        <v>1041</v>
      </c>
      <c r="D14" s="529" t="s">
        <v>968</v>
      </c>
      <c r="E14" s="529" t="s">
        <v>1042</v>
      </c>
      <c r="F14" s="642" t="s">
        <v>1043</v>
      </c>
      <c r="G14" s="529" t="s">
        <v>1044</v>
      </c>
      <c r="H14" s="642" t="s">
        <v>937</v>
      </c>
      <c r="I14" s="643" t="s">
        <v>954</v>
      </c>
      <c r="J14" s="642" t="s">
        <v>935</v>
      </c>
      <c r="K14" s="642" t="s">
        <v>948</v>
      </c>
      <c r="L14" s="541" t="str">
        <f>VLOOKUP(J14,[5]Anexos!$B$37:$G$43,(HLOOKUP(K14,[5]Anexos!$C$37:$G$38,2,0)),0)</f>
        <v>Moderado</v>
      </c>
      <c r="M14" s="532" t="s">
        <v>1045</v>
      </c>
      <c r="N14" s="529" t="s">
        <v>929</v>
      </c>
      <c r="O14" s="529" t="s">
        <v>930</v>
      </c>
      <c r="P14" s="642" t="s">
        <v>928</v>
      </c>
      <c r="Q14" s="648" t="s">
        <v>948</v>
      </c>
      <c r="R14" s="649" t="str">
        <f>VLOOKUP(P14,[5]Anexos!$B$37:$G$43,(HLOOKUP(Q14,[5]Anexos!$C$37:$G$38,2,0)),0)</f>
        <v>Moderado</v>
      </c>
      <c r="S14" s="644" t="s">
        <v>932</v>
      </c>
      <c r="T14" s="532" t="s">
        <v>2643</v>
      </c>
      <c r="U14" s="648" t="s">
        <v>1046</v>
      </c>
      <c r="V14" s="650" t="s">
        <v>1047</v>
      </c>
      <c r="W14" s="617">
        <v>1</v>
      </c>
      <c r="X14" s="586">
        <v>46113</v>
      </c>
      <c r="Y14" s="586">
        <v>46387</v>
      </c>
      <c r="Z14" s="534">
        <v>46120</v>
      </c>
      <c r="AA14" s="533"/>
      <c r="AB14" s="618" t="s">
        <v>1048</v>
      </c>
      <c r="AC14" s="612" t="s">
        <v>934</v>
      </c>
      <c r="AD14" s="78" t="s">
        <v>1049</v>
      </c>
      <c r="AE14" s="534">
        <v>46209</v>
      </c>
      <c r="AF14" s="533">
        <v>0.5</v>
      </c>
      <c r="AG14" s="533">
        <v>0.5</v>
      </c>
      <c r="AH14" s="618" t="s">
        <v>2572</v>
      </c>
      <c r="AI14" s="529" t="s">
        <v>934</v>
      </c>
      <c r="AJ14" s="570" t="s">
        <v>2644</v>
      </c>
      <c r="AK14" s="531"/>
      <c r="AL14" s="530"/>
      <c r="AM14" s="530"/>
      <c r="AN14" s="528"/>
      <c r="AO14" s="529"/>
      <c r="AP14" s="528"/>
      <c r="AQ14" s="531"/>
      <c r="AR14" s="530"/>
      <c r="AS14" s="530"/>
      <c r="AT14" s="528"/>
      <c r="AU14" s="529"/>
      <c r="AV14" s="528"/>
    </row>
    <row r="15" spans="1:53" s="545" customFormat="1" ht="223.5" customHeight="1">
      <c r="A15" s="645" t="s">
        <v>1039</v>
      </c>
      <c r="B15" s="645" t="s">
        <v>1040</v>
      </c>
      <c r="C15" s="645" t="s">
        <v>1050</v>
      </c>
      <c r="D15" s="539" t="s">
        <v>968</v>
      </c>
      <c r="E15" s="539" t="s">
        <v>1051</v>
      </c>
      <c r="F15" s="651" t="s">
        <v>1052</v>
      </c>
      <c r="G15" s="539" t="s">
        <v>1053</v>
      </c>
      <c r="H15" s="645" t="s">
        <v>937</v>
      </c>
      <c r="I15" s="646" t="s">
        <v>954</v>
      </c>
      <c r="J15" s="645" t="s">
        <v>935</v>
      </c>
      <c r="K15" s="645" t="s">
        <v>948</v>
      </c>
      <c r="L15" s="541" t="str">
        <f>VLOOKUP(J15,[5]Anexos!$B$37:$G$43,(HLOOKUP(K15,[5]Anexos!$C$37:$G$38,2,0)),0)</f>
        <v>Moderado</v>
      </c>
      <c r="M15" s="532" t="s">
        <v>1054</v>
      </c>
      <c r="N15" s="529" t="s">
        <v>929</v>
      </c>
      <c r="O15" s="529" t="s">
        <v>930</v>
      </c>
      <c r="P15" s="645" t="s">
        <v>928</v>
      </c>
      <c r="Q15" s="641" t="s">
        <v>948</v>
      </c>
      <c r="R15" s="649" t="str">
        <f>VLOOKUP(P15,[5]Anexos!$B$37:$G$43,(HLOOKUP(Q15,[5]Anexos!$C$37:$G$38,2,0)),0)</f>
        <v>Moderado</v>
      </c>
      <c r="S15" s="647" t="s">
        <v>932</v>
      </c>
      <c r="T15" s="532" t="s">
        <v>1055</v>
      </c>
      <c r="U15" s="648" t="s">
        <v>1056</v>
      </c>
      <c r="V15" s="650" t="s">
        <v>1057</v>
      </c>
      <c r="W15" s="617">
        <v>1</v>
      </c>
      <c r="X15" s="586">
        <v>46113</v>
      </c>
      <c r="Y15" s="586">
        <v>46387</v>
      </c>
      <c r="Z15" s="534">
        <v>46120</v>
      </c>
      <c r="AA15" s="533"/>
      <c r="AB15" s="618" t="s">
        <v>1048</v>
      </c>
      <c r="AC15" s="612" t="s">
        <v>934</v>
      </c>
      <c r="AD15" s="78" t="s">
        <v>1049</v>
      </c>
      <c r="AE15" s="534">
        <v>46209</v>
      </c>
      <c r="AF15" s="533">
        <v>1</v>
      </c>
      <c r="AG15" s="533">
        <v>1</v>
      </c>
      <c r="AH15" s="618" t="s">
        <v>2573</v>
      </c>
      <c r="AI15" s="529" t="s">
        <v>934</v>
      </c>
      <c r="AJ15" s="78" t="s">
        <v>2645</v>
      </c>
      <c r="AK15" s="531"/>
      <c r="AL15" s="530"/>
      <c r="AM15" s="530"/>
      <c r="AN15" s="528"/>
      <c r="AO15" s="529"/>
      <c r="AP15" s="528"/>
      <c r="AQ15" s="531"/>
      <c r="AR15" s="530"/>
      <c r="AS15" s="530"/>
      <c r="AT15" s="528"/>
      <c r="AU15" s="529"/>
      <c r="AV15" s="528"/>
    </row>
    <row r="16" spans="1:53" s="545" customFormat="1" ht="254.25" customHeight="1">
      <c r="A16" s="645" t="s">
        <v>1039</v>
      </c>
      <c r="B16" s="645" t="s">
        <v>1040</v>
      </c>
      <c r="C16" s="645" t="s">
        <v>1050</v>
      </c>
      <c r="D16" s="539" t="s">
        <v>968</v>
      </c>
      <c r="E16" s="539" t="s">
        <v>1051</v>
      </c>
      <c r="F16" s="652" t="s">
        <v>1058</v>
      </c>
      <c r="G16" s="539" t="s">
        <v>1053</v>
      </c>
      <c r="H16" s="645" t="s">
        <v>937</v>
      </c>
      <c r="I16" s="646" t="s">
        <v>954</v>
      </c>
      <c r="J16" s="645" t="s">
        <v>935</v>
      </c>
      <c r="K16" s="645" t="s">
        <v>948</v>
      </c>
      <c r="L16" s="541" t="str">
        <f>VLOOKUP(J16,[5]Anexos!$B$37:$G$43,(HLOOKUP(K16,[5]Anexos!$C$37:$G$38,2,0)),0)</f>
        <v>Moderado</v>
      </c>
      <c r="M16" s="532" t="s">
        <v>1059</v>
      </c>
      <c r="N16" s="529" t="s">
        <v>929</v>
      </c>
      <c r="O16" s="529" t="s">
        <v>930</v>
      </c>
      <c r="P16" s="645" t="s">
        <v>928</v>
      </c>
      <c r="Q16" s="641" t="s">
        <v>948</v>
      </c>
      <c r="R16" s="649" t="str">
        <f>VLOOKUP(P16,[5]Anexos!$B$37:$G$43,(HLOOKUP(Q16,[5]Anexos!$C$37:$G$38,2,0)),0)</f>
        <v>Moderado</v>
      </c>
      <c r="S16" s="647" t="s">
        <v>932</v>
      </c>
      <c r="T16" s="532" t="s">
        <v>1059</v>
      </c>
      <c r="U16" s="648" t="s">
        <v>1056</v>
      </c>
      <c r="V16" s="650" t="s">
        <v>1060</v>
      </c>
      <c r="W16" s="617">
        <v>1</v>
      </c>
      <c r="X16" s="586">
        <v>46113</v>
      </c>
      <c r="Y16" s="586">
        <v>46387</v>
      </c>
      <c r="Z16" s="534">
        <v>46120</v>
      </c>
      <c r="AA16" s="533">
        <f>2/11</f>
        <v>0.18181818181818182</v>
      </c>
      <c r="AB16" s="567" t="s">
        <v>1061</v>
      </c>
      <c r="AC16" s="612" t="s">
        <v>934</v>
      </c>
      <c r="AD16" s="78" t="s">
        <v>1062</v>
      </c>
      <c r="AE16" s="534">
        <v>46209</v>
      </c>
      <c r="AF16" s="533">
        <f>3/11</f>
        <v>0.27272727272727271</v>
      </c>
      <c r="AG16" s="533">
        <f>(2+3)/11</f>
        <v>0.45454545454545453</v>
      </c>
      <c r="AH16" s="618" t="s">
        <v>2574</v>
      </c>
      <c r="AI16" s="529" t="s">
        <v>934</v>
      </c>
      <c r="AJ16" s="78" t="s">
        <v>2645</v>
      </c>
      <c r="AK16" s="531"/>
      <c r="AL16" s="530"/>
      <c r="AM16" s="530"/>
      <c r="AN16" s="528"/>
      <c r="AO16" s="529"/>
      <c r="AP16" s="528"/>
      <c r="AQ16" s="531"/>
      <c r="AR16" s="530"/>
      <c r="AS16" s="530"/>
      <c r="AT16" s="528"/>
      <c r="AU16" s="529"/>
      <c r="AV16" s="528"/>
    </row>
    <row r="17" spans="1:48" s="545" customFormat="1" ht="268.5" customHeight="1">
      <c r="A17" s="642" t="s">
        <v>2646</v>
      </c>
      <c r="B17" s="546" t="s">
        <v>1063</v>
      </c>
      <c r="C17" s="546" t="s">
        <v>1064</v>
      </c>
      <c r="D17" s="539" t="s">
        <v>968</v>
      </c>
      <c r="E17" s="613" t="s">
        <v>1065</v>
      </c>
      <c r="F17" s="546" t="s">
        <v>1066</v>
      </c>
      <c r="G17" s="546" t="s">
        <v>1067</v>
      </c>
      <c r="H17" s="529" t="s">
        <v>937</v>
      </c>
      <c r="I17" s="849" t="s">
        <v>938</v>
      </c>
      <c r="J17" s="529" t="s">
        <v>928</v>
      </c>
      <c r="K17" s="529" t="s">
        <v>1068</v>
      </c>
      <c r="L17" s="541" t="str">
        <f>VLOOKUP(J17,[6]Anexos!$B$37:$G$43,(HLOOKUP(K17,[6]Anexos!$C$37:$G$38,2,0)),0)</f>
        <v>Bajo</v>
      </c>
      <c r="M17" s="532" t="s">
        <v>1069</v>
      </c>
      <c r="N17" s="529" t="s">
        <v>929</v>
      </c>
      <c r="O17" s="529" t="s">
        <v>930</v>
      </c>
      <c r="P17" s="529" t="s">
        <v>928</v>
      </c>
      <c r="Q17" s="529" t="s">
        <v>1068</v>
      </c>
      <c r="R17" s="541" t="str">
        <f>VLOOKUP(P17,[6]Anexos!$B$37:$G$43,(HLOOKUP(Q17,[6]Anexos!$C$37:$G$38,2,0)),0)</f>
        <v>Bajo</v>
      </c>
      <c r="S17" s="615" t="s">
        <v>932</v>
      </c>
      <c r="T17" s="532" t="s">
        <v>1070</v>
      </c>
      <c r="U17" s="529" t="s">
        <v>1071</v>
      </c>
      <c r="V17" s="529" t="s">
        <v>1072</v>
      </c>
      <c r="W17" s="617">
        <v>1</v>
      </c>
      <c r="X17" s="586">
        <v>46082</v>
      </c>
      <c r="Y17" s="653">
        <v>46387</v>
      </c>
      <c r="Z17" s="534">
        <v>46127</v>
      </c>
      <c r="AA17" s="530"/>
      <c r="AB17" s="532" t="s">
        <v>1073</v>
      </c>
      <c r="AC17" s="529" t="s">
        <v>934</v>
      </c>
      <c r="AD17" s="532" t="s">
        <v>1074</v>
      </c>
      <c r="AE17" s="534">
        <v>46203</v>
      </c>
      <c r="AF17" s="533">
        <v>0.5</v>
      </c>
      <c r="AG17" s="533">
        <v>0.5</v>
      </c>
      <c r="AH17" s="532" t="s">
        <v>2575</v>
      </c>
      <c r="AI17" s="529" t="s">
        <v>934</v>
      </c>
      <c r="AJ17" s="532" t="s">
        <v>2647</v>
      </c>
      <c r="AK17" s="531"/>
      <c r="AL17" s="530"/>
      <c r="AM17" s="530"/>
      <c r="AN17" s="528"/>
      <c r="AO17" s="529"/>
      <c r="AP17" s="528"/>
      <c r="AQ17" s="531"/>
      <c r="AR17" s="530"/>
      <c r="AS17" s="530"/>
      <c r="AT17" s="528"/>
      <c r="AU17" s="529"/>
      <c r="AV17" s="528"/>
    </row>
    <row r="18" spans="1:48" s="545" customFormat="1" ht="195.75" customHeight="1">
      <c r="A18" s="645" t="s">
        <v>940</v>
      </c>
      <c r="B18" s="544" t="s">
        <v>941</v>
      </c>
      <c r="C18" s="532" t="s">
        <v>1075</v>
      </c>
      <c r="D18" s="539" t="s">
        <v>968</v>
      </c>
      <c r="E18" s="605" t="s">
        <v>1076</v>
      </c>
      <c r="F18" s="532" t="s">
        <v>1077</v>
      </c>
      <c r="G18" s="604" t="s">
        <v>1078</v>
      </c>
      <c r="H18" s="554" t="s">
        <v>951</v>
      </c>
      <c r="I18" s="606" t="s">
        <v>954</v>
      </c>
      <c r="J18" s="554" t="s">
        <v>935</v>
      </c>
      <c r="K18" s="554" t="s">
        <v>936</v>
      </c>
      <c r="L18" s="607" t="str">
        <f>VLOOKUP(J18,[7]Anexos!$B$37:$G$43,(HLOOKUP(K18,[7]Anexos!$C$37:$G$38,2,0)),0)</f>
        <v>Alto</v>
      </c>
      <c r="M18" s="532" t="s">
        <v>1079</v>
      </c>
      <c r="N18" s="529" t="s">
        <v>929</v>
      </c>
      <c r="O18" s="529" t="s">
        <v>930</v>
      </c>
      <c r="P18" s="554" t="s">
        <v>928</v>
      </c>
      <c r="Q18" s="554" t="s">
        <v>948</v>
      </c>
      <c r="R18" s="607" t="str">
        <f>VLOOKUP(P18,[7]Anexos!$B$37:$G$43,(HLOOKUP(Q18,[7]Anexos!$C$37:$G$38,2,0)),0)</f>
        <v>Moderado</v>
      </c>
      <c r="S18" s="608" t="s">
        <v>932</v>
      </c>
      <c r="T18" s="532" t="str">
        <f t="shared" ref="T18:T24" si="0">+M18</f>
        <v>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v>
      </c>
      <c r="U18" s="561" t="s">
        <v>1080</v>
      </c>
      <c r="V18" s="583" t="s">
        <v>1081</v>
      </c>
      <c r="W18" s="582">
        <v>1</v>
      </c>
      <c r="X18" s="581">
        <v>46113</v>
      </c>
      <c r="Y18" s="653">
        <v>46387</v>
      </c>
      <c r="Z18" s="656">
        <v>46121</v>
      </c>
      <c r="AA18" s="550"/>
      <c r="AB18" s="532" t="s">
        <v>943</v>
      </c>
      <c r="AC18" s="554" t="s">
        <v>934</v>
      </c>
      <c r="AD18" s="532" t="s">
        <v>1082</v>
      </c>
      <c r="AE18" s="569">
        <v>46210</v>
      </c>
      <c r="AF18" s="550">
        <v>0.33</v>
      </c>
      <c r="AG18" s="550">
        <v>0.33</v>
      </c>
      <c r="AH18" s="532" t="s">
        <v>2576</v>
      </c>
      <c r="AI18" s="587" t="s">
        <v>934</v>
      </c>
      <c r="AJ18" s="532" t="s">
        <v>2648</v>
      </c>
      <c r="AK18" s="569"/>
      <c r="AL18" s="550"/>
      <c r="AM18" s="550"/>
      <c r="AN18" s="532"/>
      <c r="AO18" s="587"/>
      <c r="AP18" s="546"/>
      <c r="AQ18" s="569"/>
      <c r="AR18" s="550"/>
      <c r="AS18" s="550"/>
      <c r="AT18" s="532"/>
      <c r="AU18" s="554"/>
      <c r="AV18" s="546"/>
    </row>
    <row r="19" spans="1:48" s="545" customFormat="1" ht="231.75" customHeight="1">
      <c r="A19" s="645" t="s">
        <v>940</v>
      </c>
      <c r="B19" s="544" t="s">
        <v>941</v>
      </c>
      <c r="C19" s="532" t="s">
        <v>1083</v>
      </c>
      <c r="D19" s="539" t="s">
        <v>968</v>
      </c>
      <c r="E19" s="536" t="s">
        <v>1084</v>
      </c>
      <c r="F19" s="532" t="s">
        <v>1085</v>
      </c>
      <c r="G19" s="604" t="s">
        <v>1086</v>
      </c>
      <c r="H19" s="539" t="s">
        <v>927</v>
      </c>
      <c r="I19" s="543" t="s">
        <v>942</v>
      </c>
      <c r="J19" s="539" t="s">
        <v>935</v>
      </c>
      <c r="K19" s="539" t="s">
        <v>948</v>
      </c>
      <c r="L19" s="541" t="str">
        <f>VLOOKUP(J19,[7]Anexos!$B$37:$G$43,(HLOOKUP(K19,[7]Anexos!$C$37:$G$38,2,0)),0)</f>
        <v>Moderado</v>
      </c>
      <c r="M19" s="532" t="s">
        <v>2649</v>
      </c>
      <c r="N19" s="539" t="s">
        <v>929</v>
      </c>
      <c r="O19" s="539" t="s">
        <v>930</v>
      </c>
      <c r="P19" s="539" t="s">
        <v>928</v>
      </c>
      <c r="Q19" s="539" t="s">
        <v>948</v>
      </c>
      <c r="R19" s="541" t="str">
        <f>VLOOKUP(P19,[7]Anexos!$B$37:$G$43,(HLOOKUP(Q19,[7]Anexos!$C$37:$G$38,2,0)),0)</f>
        <v>Moderado</v>
      </c>
      <c r="S19" s="540" t="s">
        <v>932</v>
      </c>
      <c r="T19" s="532" t="str">
        <f t="shared" si="0"/>
        <v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v>
      </c>
      <c r="U19" s="561" t="s">
        <v>1087</v>
      </c>
      <c r="V19" s="583" t="s">
        <v>1088</v>
      </c>
      <c r="W19" s="582">
        <v>1</v>
      </c>
      <c r="X19" s="581">
        <v>46023</v>
      </c>
      <c r="Y19" s="653">
        <v>46387</v>
      </c>
      <c r="Z19" s="656">
        <v>46121</v>
      </c>
      <c r="AA19" s="550">
        <f>+(0.25)*100%</f>
        <v>0.25</v>
      </c>
      <c r="AB19" s="532" t="s">
        <v>1089</v>
      </c>
      <c r="AC19" s="539" t="s">
        <v>934</v>
      </c>
      <c r="AD19" s="546" t="s">
        <v>1090</v>
      </c>
      <c r="AE19" s="569">
        <v>46210</v>
      </c>
      <c r="AF19" s="550">
        <f>+(0.25)*100%</f>
        <v>0.25</v>
      </c>
      <c r="AG19" s="550">
        <f>+AF19+AA19</f>
        <v>0.5</v>
      </c>
      <c r="AH19" s="657" t="s">
        <v>2577</v>
      </c>
      <c r="AI19" s="539" t="s">
        <v>934</v>
      </c>
      <c r="AJ19" s="532" t="s">
        <v>2650</v>
      </c>
      <c r="AK19" s="314"/>
      <c r="AL19" s="550"/>
      <c r="AM19" s="315"/>
      <c r="AN19" s="568"/>
      <c r="AO19" s="841"/>
      <c r="AP19" s="546"/>
      <c r="AQ19" s="569"/>
      <c r="AR19" s="550"/>
      <c r="AS19" s="550"/>
      <c r="AT19" s="568"/>
      <c r="AU19" s="842"/>
      <c r="AV19" s="546"/>
    </row>
    <row r="20" spans="1:48" s="545" customFormat="1" ht="189.75" customHeight="1">
      <c r="A20" s="645" t="s">
        <v>940</v>
      </c>
      <c r="B20" s="544" t="s">
        <v>941</v>
      </c>
      <c r="C20" s="532" t="s">
        <v>1083</v>
      </c>
      <c r="D20" s="539" t="s">
        <v>968</v>
      </c>
      <c r="E20" s="536" t="s">
        <v>1084</v>
      </c>
      <c r="F20" s="535" t="s">
        <v>1091</v>
      </c>
      <c r="G20" s="544" t="s">
        <v>1086</v>
      </c>
      <c r="H20" s="539" t="s">
        <v>927</v>
      </c>
      <c r="I20" s="543" t="s">
        <v>942</v>
      </c>
      <c r="J20" s="539" t="s">
        <v>935</v>
      </c>
      <c r="K20" s="539" t="s">
        <v>948</v>
      </c>
      <c r="L20" s="541" t="str">
        <f>VLOOKUP(J20,[7]Anexos!$B$37:$G$43,(HLOOKUP(K20,[7]Anexos!$C$37:$G$38,2,0)),0)</f>
        <v>Moderado</v>
      </c>
      <c r="M20" s="532" t="s">
        <v>2651</v>
      </c>
      <c r="N20" s="539" t="s">
        <v>929</v>
      </c>
      <c r="O20" s="539" t="s">
        <v>930</v>
      </c>
      <c r="P20" s="539" t="s">
        <v>928</v>
      </c>
      <c r="Q20" s="539" t="s">
        <v>948</v>
      </c>
      <c r="R20" s="541" t="str">
        <f>VLOOKUP(P20,[7]Anexos!$B$37:$G$43,(HLOOKUP(Q20,[7]Anexos!$C$37:$G$38,2,0)),0)</f>
        <v>Moderado</v>
      </c>
      <c r="S20" s="540" t="s">
        <v>932</v>
      </c>
      <c r="T20" s="532" t="str">
        <f t="shared" si="0"/>
        <v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v>
      </c>
      <c r="U20" s="561" t="s">
        <v>1092</v>
      </c>
      <c r="V20" s="583" t="s">
        <v>1081</v>
      </c>
      <c r="W20" s="582">
        <v>1</v>
      </c>
      <c r="X20" s="581">
        <v>46113</v>
      </c>
      <c r="Y20" s="653">
        <v>46387</v>
      </c>
      <c r="Z20" s="656">
        <v>46121</v>
      </c>
      <c r="AA20" s="550"/>
      <c r="AB20" s="532" t="s">
        <v>943</v>
      </c>
      <c r="AC20" s="539" t="s">
        <v>934</v>
      </c>
      <c r="AD20" s="532" t="s">
        <v>1082</v>
      </c>
      <c r="AE20" s="569">
        <v>46210</v>
      </c>
      <c r="AF20" s="550">
        <v>0.33</v>
      </c>
      <c r="AG20" s="550">
        <v>0.33</v>
      </c>
      <c r="AH20" s="588" t="s">
        <v>2578</v>
      </c>
      <c r="AI20" s="539" t="s">
        <v>934</v>
      </c>
      <c r="AJ20" s="532" t="s">
        <v>2652</v>
      </c>
      <c r="AK20" s="314"/>
      <c r="AL20" s="550"/>
      <c r="AM20" s="315"/>
      <c r="AN20" s="568"/>
      <c r="AO20" s="843"/>
      <c r="AP20" s="546"/>
      <c r="AQ20" s="569"/>
      <c r="AR20" s="550"/>
      <c r="AS20" s="550"/>
      <c r="AT20" s="568"/>
      <c r="AU20" s="844"/>
      <c r="AV20" s="546"/>
    </row>
    <row r="21" spans="1:48" s="545" customFormat="1" ht="343.5" customHeight="1">
      <c r="A21" s="645" t="s">
        <v>328</v>
      </c>
      <c r="B21" s="544" t="s">
        <v>1093</v>
      </c>
      <c r="C21" s="544" t="s">
        <v>1094</v>
      </c>
      <c r="D21" s="539" t="s">
        <v>968</v>
      </c>
      <c r="E21" s="536" t="s">
        <v>1095</v>
      </c>
      <c r="F21" s="544" t="s">
        <v>1096</v>
      </c>
      <c r="G21" s="544" t="s">
        <v>1097</v>
      </c>
      <c r="H21" s="554" t="s">
        <v>937</v>
      </c>
      <c r="I21" s="606" t="s">
        <v>1027</v>
      </c>
      <c r="J21" s="554" t="s">
        <v>935</v>
      </c>
      <c r="K21" s="554" t="s">
        <v>936</v>
      </c>
      <c r="L21" s="607" t="str">
        <f>VLOOKUP(J21,[8]Anexos!$B$37:$G$43,(HLOOKUP(K21,[8]Anexos!$C$37:$G$38,2,0)),0)</f>
        <v>Alto</v>
      </c>
      <c r="M21" s="544" t="s">
        <v>1098</v>
      </c>
      <c r="N21" s="554" t="s">
        <v>929</v>
      </c>
      <c r="O21" s="554" t="s">
        <v>930</v>
      </c>
      <c r="P21" s="554" t="s">
        <v>928</v>
      </c>
      <c r="Q21" s="554" t="s">
        <v>936</v>
      </c>
      <c r="R21" s="607" t="str">
        <f>VLOOKUP(P21,[8]Anexos!$B$37:$G$43,(HLOOKUP(Q21,[8]Anexos!$C$37:$G$38,2,0)),0)</f>
        <v>Alto</v>
      </c>
      <c r="S21" s="540" t="s">
        <v>932</v>
      </c>
      <c r="T21" s="544" t="str">
        <f t="shared" si="0"/>
        <v>La gestoría del proceso Prestación de servicios sociales, semestralmente verifica que los planes de continuidad operativa de los servicios, modalidades y estrategias estén creados, actualizados o derogados, de acuerdo con la información vigente en el Portafolio de servicios de la SDIS y teniendo como referencia el reporte de los líderes de dichas ofertas, quienes deben analizar y verificar si los planes requieren actualización, con el fin de mitigar las posibles afectaciones en la capacidad de respuesta, recuperación y restauración de la atención de los servicios. El resultado de este análisis es remitido por el(la) Subdirector(a) correspondiente a la gestoría del proceso por correo electrónico, indicando: (i) los planes que no requieren actualización, (ii) los planes que sí requieren elaboración o actualización y (iii) los planes que requieren derogación por supresión del servicio en el portafolio. Adicionalmente, en caso de requerirse, el (la) líder del servicio, modalidad o estrategia realiza la elaboración o actualización y solicita la validación y/o oficialización del plan de continuidad operativa, conforme con lo establecido en el lineamiento Administración de continuidad de negocio y manejo de crisis (LIN-PE-002), sus documentos asociados y las orientaciones definidas por la Dirección de Análisis y Diseño Estratégico.
Como evidencia se cuenta con una matriz que consolida los resultados del análisis de la actualización de los planes de continuidad operativa de los servicios, modalidades y estrategias, así como los planes de continuidad operativa validados o el memorando de derogación del servicio, modalidad o estrategia, según aplique.
En caso de que los líderes de los servicios, modalidades y estrategias no analicen o verifiquen la necesidad de actualizar, elaborar o derogar los planes de continuidad operativa, la Subsecretaría Técnica emitirá memorando solicitando realizar la gestión correspondiente. Como evidencia se cuenta con el memorando de solicitud enviado por la Subsecretaría Técnica.</v>
      </c>
      <c r="U21" s="850" t="s">
        <v>1099</v>
      </c>
      <c r="V21" s="561" t="s">
        <v>1100</v>
      </c>
      <c r="W21" s="589">
        <v>1</v>
      </c>
      <c r="X21" s="658">
        <v>46055</v>
      </c>
      <c r="Y21" s="658">
        <v>46386</v>
      </c>
      <c r="Z21" s="534">
        <v>46112</v>
      </c>
      <c r="AA21" s="574"/>
      <c r="AB21" s="544" t="s">
        <v>1101</v>
      </c>
      <c r="AC21" s="529" t="s">
        <v>934</v>
      </c>
      <c r="AD21" s="580" t="s">
        <v>2653</v>
      </c>
      <c r="AE21" s="534">
        <v>46203</v>
      </c>
      <c r="AF21" s="639">
        <v>1</v>
      </c>
      <c r="AG21" s="639">
        <v>1</v>
      </c>
      <c r="AH21" s="546" t="s">
        <v>2579</v>
      </c>
      <c r="AI21" s="529" t="s">
        <v>934</v>
      </c>
      <c r="AJ21" s="580" t="s">
        <v>2654</v>
      </c>
      <c r="AK21" s="531"/>
      <c r="AL21" s="530"/>
      <c r="AM21" s="530"/>
      <c r="AN21" s="528"/>
      <c r="AO21" s="529"/>
      <c r="AP21" s="528"/>
      <c r="AQ21" s="531"/>
      <c r="AR21" s="530"/>
      <c r="AS21" s="530"/>
      <c r="AT21" s="528"/>
      <c r="AU21" s="529"/>
      <c r="AV21" s="528"/>
    </row>
    <row r="22" spans="1:48" s="545" customFormat="1" ht="409.5">
      <c r="A22" s="645" t="s">
        <v>328</v>
      </c>
      <c r="B22" s="544" t="s">
        <v>1093</v>
      </c>
      <c r="C22" s="559" t="s">
        <v>1102</v>
      </c>
      <c r="D22" s="539" t="s">
        <v>968</v>
      </c>
      <c r="E22" s="560" t="s">
        <v>1103</v>
      </c>
      <c r="F22" s="544" t="s">
        <v>1104</v>
      </c>
      <c r="G22" s="544" t="s">
        <v>1105</v>
      </c>
      <c r="H22" s="577" t="s">
        <v>937</v>
      </c>
      <c r="I22" s="543" t="s">
        <v>954</v>
      </c>
      <c r="J22" s="577" t="s">
        <v>939</v>
      </c>
      <c r="K22" s="577" t="s">
        <v>936</v>
      </c>
      <c r="L22" s="541" t="str">
        <f>VLOOKUP(J22,[8]Anexos!$B$37:$G$43,(HLOOKUP(K22,[8]Anexos!$C$37:$G$38,2,0)),0)</f>
        <v>Alto</v>
      </c>
      <c r="M22" s="535" t="s">
        <v>1106</v>
      </c>
      <c r="N22" s="577" t="s">
        <v>929</v>
      </c>
      <c r="O22" s="577" t="s">
        <v>930</v>
      </c>
      <c r="P22" s="539" t="s">
        <v>935</v>
      </c>
      <c r="Q22" s="577" t="s">
        <v>936</v>
      </c>
      <c r="R22" s="541" t="str">
        <f>VLOOKUP(P22,[8]Anexos!$B$37:$G$43,(HLOOKUP(Q22,[8]Anexos!$C$37:$G$38,2,0)),0)</f>
        <v>Alto</v>
      </c>
      <c r="S22" s="560" t="s">
        <v>932</v>
      </c>
      <c r="T22" s="535" t="str">
        <f t="shared" si="0"/>
        <v>Semestralmente, la gestoría del Proceso Prestación de servicios sociales revisa y consolida los reportes de avance de los planes de trabajo para el cierre de brechas de calidad y elabora el reporte de alertas y recomendaciones sobre el seguimiento a los mencionados planes, a partir de lo reportado por los líderes de los planes formulados en la vigencia 2025 por categoría y por servicio, modalidad o estrategia, que registran el avance de las actividades formuladas, de acuerdo a lo establecido en el procedimiento Formulación, verificación y seguimiento de las condiciones de calidad de la oferta social institucional (PCD-PSS-037) y sus documentos asociados. Los reportes de avance de los planes de trabajo para el cierre de brechas de calidad son consolidados por el(la) Subdirector(a) correspondiente, quien los remite al proceso Prestación de Servicios Sociales mediante correo electrónico. El reporte de alertas y recomendaciones es socializado en sesión de la Mesa Técnica de Servicios Sociales.
Como evidencia se cuenta con el acta de la Mesa Técnica de Servicios Sociales y el reporte de alertas y recomendaciones del seguimiento a los planes de trabajo para el cierre de brechas de calidad por categoría y por servicio, modalidad o estrategia.
En caso de identificarse alertas y recomendaciones las Subdirectores(as) responsables de las categorías, servicios, modalidades y estrategias gestionarán las acciones necesarias para el cierre de las brechas de calidad de la oferta institucional, para dar cumplimiento l plan de trabajo formulado, acciones que se evidenciarán en el siguiente seguimiento.</v>
      </c>
      <c r="U22" s="850" t="s">
        <v>1099</v>
      </c>
      <c r="V22" s="561" t="s">
        <v>1107</v>
      </c>
      <c r="W22" s="851">
        <v>2</v>
      </c>
      <c r="X22" s="660">
        <v>46024</v>
      </c>
      <c r="Y22" s="660">
        <v>46356</v>
      </c>
      <c r="Z22" s="534">
        <v>46112</v>
      </c>
      <c r="AA22" s="852"/>
      <c r="AB22" s="544" t="s">
        <v>1108</v>
      </c>
      <c r="AC22" s="529" t="s">
        <v>934</v>
      </c>
      <c r="AD22" s="580" t="s">
        <v>2655</v>
      </c>
      <c r="AE22" s="534">
        <v>46203</v>
      </c>
      <c r="AF22" s="639">
        <f>(1/2)</f>
        <v>0.5</v>
      </c>
      <c r="AG22" s="639">
        <f>+AF22</f>
        <v>0.5</v>
      </c>
      <c r="AH22" s="546" t="s">
        <v>2580</v>
      </c>
      <c r="AI22" s="529" t="s">
        <v>934</v>
      </c>
      <c r="AJ22" s="546" t="s">
        <v>2656</v>
      </c>
      <c r="AK22" s="531"/>
      <c r="AL22" s="530"/>
      <c r="AM22" s="530"/>
      <c r="AN22" s="528"/>
      <c r="AO22" s="529"/>
      <c r="AP22" s="528"/>
      <c r="AQ22" s="531"/>
      <c r="AR22" s="530"/>
      <c r="AS22" s="530"/>
      <c r="AT22" s="528"/>
      <c r="AU22" s="529"/>
      <c r="AV22" s="528"/>
    </row>
    <row r="23" spans="1:48" s="545" customFormat="1" ht="388.15" customHeight="1">
      <c r="A23" s="645" t="s">
        <v>328</v>
      </c>
      <c r="B23" s="544" t="s">
        <v>1093</v>
      </c>
      <c r="C23" s="572" t="s">
        <v>1109</v>
      </c>
      <c r="D23" s="539" t="s">
        <v>968</v>
      </c>
      <c r="E23" s="560" t="s">
        <v>1110</v>
      </c>
      <c r="F23" s="544" t="s">
        <v>1111</v>
      </c>
      <c r="G23" s="544" t="s">
        <v>1112</v>
      </c>
      <c r="H23" s="577" t="s">
        <v>937</v>
      </c>
      <c r="I23" s="543" t="s">
        <v>954</v>
      </c>
      <c r="J23" s="529" t="s">
        <v>935</v>
      </c>
      <c r="K23" s="529" t="s">
        <v>936</v>
      </c>
      <c r="L23" s="541" t="s">
        <v>964</v>
      </c>
      <c r="M23" s="544" t="s">
        <v>1113</v>
      </c>
      <c r="N23" s="529" t="s">
        <v>929</v>
      </c>
      <c r="O23" s="529" t="s">
        <v>930</v>
      </c>
      <c r="P23" s="529" t="s">
        <v>928</v>
      </c>
      <c r="Q23" s="529" t="s">
        <v>936</v>
      </c>
      <c r="R23" s="541" t="s">
        <v>964</v>
      </c>
      <c r="S23" s="540" t="s">
        <v>932</v>
      </c>
      <c r="T23" s="544" t="str">
        <f t="shared" si="0"/>
        <v>La gestoría del proceso Prestación de servicios sociales verifica trimestralmente que los(as) Subdirectores(as) responsables de los servicios, modalidades y estrategias transformados y publicados en el Portafolio de servicios de la SDIS vigente, elaboren y oficialicen en el Sistema de Gestión los manuales que establecen las orientaciones metodológicas, conceptuales y operativas de cada servicio, conforme a lo establecido en el instructivo Mesa técnica de servicios sociales (INS-PSS-134), el procedimiento Control de documentos (PCD-SG-001) y sus documentos asociados.
Como evidencia se cuenta con los manuales de los servicios, modalidades y estrategias oficializados en el mapa de procesos del Sistema de Gestión y la matriz de seguimiento a la elaboración y oficialización de manuales. En caso que el servicio, modalidad o estrategia sea suprimido del portafolio de servicios, la evidencia será el acta del Comité Institucional de Gestión y Desempeño que aprueba la supresión y el memorando de solicitud de derogación de los documentos asociados (cuando aplique).
En caso que el Subdirector(a) responsable del servicio, modalidad o estrategia transformado no cuente con el manual elaborado u oficializado, debe remitir correo electrónico al proceso Prestación de servicios sociales con la justificación de esta situación, informando las acciones a desarrollar para la actualización de los documentos del servicio, conforme a la dinámica actual de la prestación de la oferta institucional.</v>
      </c>
      <c r="U23" s="850" t="s">
        <v>1114</v>
      </c>
      <c r="V23" s="561" t="s">
        <v>1115</v>
      </c>
      <c r="W23" s="585">
        <v>0.8</v>
      </c>
      <c r="X23" s="586">
        <v>46027</v>
      </c>
      <c r="Y23" s="586">
        <v>46386</v>
      </c>
      <c r="Z23" s="534">
        <v>46112</v>
      </c>
      <c r="AA23" s="639">
        <f>10/45</f>
        <v>0.22222222222222221</v>
      </c>
      <c r="AB23" s="544" t="s">
        <v>1116</v>
      </c>
      <c r="AC23" s="529" t="s">
        <v>934</v>
      </c>
      <c r="AD23" s="544" t="s">
        <v>1117</v>
      </c>
      <c r="AE23" s="534">
        <v>46203</v>
      </c>
      <c r="AF23" s="639">
        <f>6/(55-8)</f>
        <v>0.1276595744680851</v>
      </c>
      <c r="AG23" s="639">
        <f>+(AA23+AF23)/W23</f>
        <v>0.43735224586288407</v>
      </c>
      <c r="AH23" s="546" t="s">
        <v>2581</v>
      </c>
      <c r="AI23" s="529" t="s">
        <v>934</v>
      </c>
      <c r="AJ23" s="580" t="s">
        <v>2657</v>
      </c>
      <c r="AK23" s="531"/>
      <c r="AL23" s="530"/>
      <c r="AM23" s="530"/>
      <c r="AN23" s="528"/>
      <c r="AO23" s="529"/>
      <c r="AP23" s="528"/>
      <c r="AQ23" s="531"/>
      <c r="AR23" s="530"/>
      <c r="AS23" s="530"/>
      <c r="AT23" s="528"/>
      <c r="AU23" s="529"/>
      <c r="AV23" s="528"/>
    </row>
    <row r="24" spans="1:48" s="545" customFormat="1" ht="223.5" customHeight="1">
      <c r="A24" s="645" t="s">
        <v>328</v>
      </c>
      <c r="B24" s="544" t="s">
        <v>1093</v>
      </c>
      <c r="C24" s="572" t="s">
        <v>1109</v>
      </c>
      <c r="D24" s="539" t="s">
        <v>968</v>
      </c>
      <c r="E24" s="560" t="s">
        <v>1118</v>
      </c>
      <c r="F24" s="544" t="s">
        <v>1119</v>
      </c>
      <c r="G24" s="544" t="s">
        <v>1120</v>
      </c>
      <c r="H24" s="577" t="s">
        <v>937</v>
      </c>
      <c r="I24" s="543" t="s">
        <v>938</v>
      </c>
      <c r="J24" s="539" t="s">
        <v>935</v>
      </c>
      <c r="K24" s="539" t="s">
        <v>948</v>
      </c>
      <c r="L24" s="541" t="str">
        <f>VLOOKUP(J24,[1]Anexos!$B$37:$G$43,(HLOOKUP(K24,[1]Anexos!$C$37:$G$38,2,0)),0)</f>
        <v>Moderado</v>
      </c>
      <c r="M24" s="544" t="s">
        <v>1121</v>
      </c>
      <c r="N24" s="577" t="s">
        <v>929</v>
      </c>
      <c r="O24" s="577" t="s">
        <v>930</v>
      </c>
      <c r="P24" s="542" t="s">
        <v>928</v>
      </c>
      <c r="Q24" s="577" t="s">
        <v>948</v>
      </c>
      <c r="R24" s="661" t="str">
        <f>VLOOKUP(P24,[1]Anexos!$B$37:$G$43,(HLOOKUP(Q24,[1]Anexos!$C$37:$G$38,2,0)),0)</f>
        <v>Moderado</v>
      </c>
      <c r="S24" s="560" t="s">
        <v>932</v>
      </c>
      <c r="T24" s="544" t="str">
        <f t="shared" si="0"/>
        <v>La gestoría del proceso Prestación de servicios sociales, verifica que semestralmente el equipo de enfoques transversales de la Subsecretaria Técnica, realice por lo menos una (1) jornada de fortalecimiento técnico al talento humano de las dependencias de la SDIS, a través de la Escuela Territorial, referente a los enfoques poblacionales diferenciales, de acuerdo con el lineamiento Creación, actualización o supresión de los servicios, modalidades, estrategias y transferencias (LIN-PSS-047), con el fin de fortalecer los criterios a tener en cuenta durante la prestación de los servicios, modalidades y estrategias de acuerdo a las características de la ciudadanía. 
Como evidencia se cuenta con los soportes de las jornadas de fortalecimiento técnico (presentación y listado de asistencia), remitidas por el equipo de enfoques transversales a la gestoría del proceso Prestación de servicios sociales, por correo electrónico.
En caso de que no se realicen las jornadas de fortalecimiento técnico en la Escuela Territorial, el equipo de enfoques transversales de la Subsecretaría Técnica gestiona con la Oficina Asesora de Comunicaciones al interior de la SDIS, la elaboración y divulgación de piezas comunicativas sobre los enfoques poblacionales diferenciales, remitiendo las evidencias a la gestoría del proceso Prestación de servicios sociales.</v>
      </c>
      <c r="U24" s="542" t="s">
        <v>1122</v>
      </c>
      <c r="V24" s="542" t="s">
        <v>1123</v>
      </c>
      <c r="W24" s="662">
        <v>2</v>
      </c>
      <c r="X24" s="660">
        <v>46083</v>
      </c>
      <c r="Y24" s="660">
        <v>46356</v>
      </c>
      <c r="Z24" s="534">
        <v>46112</v>
      </c>
      <c r="AA24" s="574"/>
      <c r="AB24" s="544" t="s">
        <v>1124</v>
      </c>
      <c r="AC24" s="529" t="s">
        <v>934</v>
      </c>
      <c r="AD24" s="544" t="s">
        <v>2658</v>
      </c>
      <c r="AE24" s="534">
        <v>46203</v>
      </c>
      <c r="AF24" s="639">
        <f>(1/2)</f>
        <v>0.5</v>
      </c>
      <c r="AG24" s="639">
        <f>+AF24</f>
        <v>0.5</v>
      </c>
      <c r="AH24" s="580" t="s">
        <v>2582</v>
      </c>
      <c r="AI24" s="529" t="s">
        <v>934</v>
      </c>
      <c r="AJ24" s="580" t="s">
        <v>2659</v>
      </c>
      <c r="AK24" s="531"/>
      <c r="AL24" s="530"/>
      <c r="AM24" s="530"/>
      <c r="AN24" s="528"/>
      <c r="AO24" s="529"/>
      <c r="AP24" s="528"/>
      <c r="AQ24" s="531"/>
      <c r="AR24" s="530"/>
      <c r="AS24" s="530"/>
      <c r="AT24" s="528"/>
      <c r="AU24" s="529"/>
      <c r="AV24" s="528"/>
    </row>
    <row r="25" spans="1:48" s="545" customFormat="1" ht="204">
      <c r="A25" s="642" t="s">
        <v>944</v>
      </c>
      <c r="B25" s="642" t="s">
        <v>1125</v>
      </c>
      <c r="C25" s="642" t="s">
        <v>945</v>
      </c>
      <c r="D25" s="529" t="s">
        <v>968</v>
      </c>
      <c r="E25" s="613" t="s">
        <v>1126</v>
      </c>
      <c r="F25" s="642" t="s">
        <v>1127</v>
      </c>
      <c r="G25" s="529" t="s">
        <v>1128</v>
      </c>
      <c r="H25" s="642" t="s">
        <v>927</v>
      </c>
      <c r="I25" s="643" t="s">
        <v>952</v>
      </c>
      <c r="J25" s="642" t="s">
        <v>935</v>
      </c>
      <c r="K25" s="642" t="s">
        <v>1068</v>
      </c>
      <c r="L25" s="541" t="str">
        <f>VLOOKUP(J25,[9]Anexos!$B$37:$G$43,(HLOOKUP(K25,[9]Anexos!$C$37:$G$38,2,0)),0)</f>
        <v>Moderado</v>
      </c>
      <c r="M25" s="546" t="s">
        <v>1129</v>
      </c>
      <c r="N25" s="529" t="s">
        <v>929</v>
      </c>
      <c r="O25" s="529" t="s">
        <v>930</v>
      </c>
      <c r="P25" s="642" t="s">
        <v>928</v>
      </c>
      <c r="Q25" s="642" t="s">
        <v>1068</v>
      </c>
      <c r="R25" s="541" t="str">
        <f>VLOOKUP(P25,[9]Anexos!$B$37:$G$43,(HLOOKUP(Q25,[9]Anexos!$C$37:$G$38,2,0)),0)</f>
        <v>Bajo</v>
      </c>
      <c r="S25" s="644" t="s">
        <v>932</v>
      </c>
      <c r="T25" s="546" t="str">
        <f>M25</f>
        <v>Los profesionales designados por el líder del proceso, por medio de la herramienta de medición de flujo de la generación de listados de dispersión, emitirán informes de control mensualmente en los cuales se reportarán indicadores de medición tales como: 1. Bases de información con las que se realizaron los listados del ciclo; 2. Novedades del ciclo en comparación con el mes anterior; 3. Bloqueos aplicados en el ciclo; 4. Distribución de titulares por categoría de SISBEN y por sexo, con el fin de evitar errores en la dispersión de las transferencias monetarias, según lo descrito en el manual de las Transferencias Monetarias de Ingreso Mínimo Garantizado MNL-GT-002.
Como evidencia se aportarán mensualmente los informes de reportes de control.</v>
      </c>
      <c r="U25" s="642" t="s">
        <v>1130</v>
      </c>
      <c r="V25" s="529" t="s">
        <v>1131</v>
      </c>
      <c r="W25" s="617">
        <v>1</v>
      </c>
      <c r="X25" s="653">
        <v>46054</v>
      </c>
      <c r="Y25" s="653">
        <v>46387</v>
      </c>
      <c r="Z25" s="534">
        <v>46119</v>
      </c>
      <c r="AA25" s="533">
        <f>2/11</f>
        <v>0.18181818181818182</v>
      </c>
      <c r="AB25" s="546" t="s">
        <v>1132</v>
      </c>
      <c r="AC25" s="529" t="s">
        <v>934</v>
      </c>
      <c r="AD25" s="546" t="s">
        <v>1022</v>
      </c>
      <c r="AE25" s="534">
        <v>46209</v>
      </c>
      <c r="AF25" s="533">
        <f>3/11</f>
        <v>0.27272727272727271</v>
      </c>
      <c r="AG25" s="533">
        <f>5/11</f>
        <v>0.45454545454545453</v>
      </c>
      <c r="AH25" s="546" t="s">
        <v>2583</v>
      </c>
      <c r="AI25" s="529" t="s">
        <v>934</v>
      </c>
      <c r="AJ25" s="546" t="s">
        <v>2642</v>
      </c>
      <c r="AK25" s="531"/>
      <c r="AL25" s="530"/>
      <c r="AM25" s="530"/>
      <c r="AN25" s="528"/>
      <c r="AO25" s="529"/>
      <c r="AP25" s="528"/>
      <c r="AQ25" s="531"/>
      <c r="AR25" s="530"/>
      <c r="AS25" s="530"/>
      <c r="AT25" s="528"/>
      <c r="AU25" s="529"/>
      <c r="AV25" s="528"/>
    </row>
    <row r="26" spans="1:48" s="545" customFormat="1" ht="300" customHeight="1">
      <c r="A26" s="645" t="s">
        <v>1133</v>
      </c>
      <c r="B26" s="645" t="s">
        <v>1134</v>
      </c>
      <c r="C26" s="642" t="s">
        <v>1135</v>
      </c>
      <c r="D26" s="529" t="s">
        <v>968</v>
      </c>
      <c r="E26" s="613" t="s">
        <v>1136</v>
      </c>
      <c r="F26" s="642" t="s">
        <v>1137</v>
      </c>
      <c r="G26" s="663" t="s">
        <v>1138</v>
      </c>
      <c r="H26" s="642" t="s">
        <v>937</v>
      </c>
      <c r="I26" s="643" t="s">
        <v>954</v>
      </c>
      <c r="J26" s="642" t="s">
        <v>935</v>
      </c>
      <c r="K26" s="642" t="s">
        <v>948</v>
      </c>
      <c r="L26" s="664" t="str">
        <f>VLOOKUP(J26,[10]Anexos!$B$37:$G$43,(HLOOKUP(K26,[10]Anexos!$C$37:$G$38,2,0)),0)</f>
        <v>Moderado</v>
      </c>
      <c r="M26" s="546" t="s">
        <v>1139</v>
      </c>
      <c r="N26" s="529" t="s">
        <v>1034</v>
      </c>
      <c r="O26" s="529" t="s">
        <v>930</v>
      </c>
      <c r="P26" s="648" t="s">
        <v>935</v>
      </c>
      <c r="Q26" s="642" t="s">
        <v>948</v>
      </c>
      <c r="R26" s="664" t="str">
        <f>VLOOKUP(P26,[10]Anexos!$B$37:$G$43,(HLOOKUP(Q26,[10]Anexos!$C$37:$G$38,2,0)),0)</f>
        <v>Moderado</v>
      </c>
      <c r="S26" s="665" t="s">
        <v>932</v>
      </c>
      <c r="T26" s="546" t="str">
        <f>M26</f>
        <v>Una vez por semana, el profesional administrativo designado del equipo de Inspección y Vigilancia de la Subsecretaría Técnica selecciona una muestra equivalente al 30% del total de visitas en las que se aplicó el Instrumento Único de Verificación (IUV), con el fin de comparar la información registrada en los IUV diligenciados por los profesionales de campo durante la semana con los datos consignados en el acta de visita, con el propósito de identificar posibles discrepancias, según lo establecido en el procedimiento Inspección y vigilancia a instituciones o establecimientos que prestan servicios sociales PCD-IVC-004.
En caso de encontrar inconsistencias, se debe informa al responsable del componente en el IUV para que realice los ajustes necesarios, garantizando así la confiabilidad de los datos.
Como evidencia del proceso, se realiza un acta de verificación semanal, en la que se registra el porcentaje de la muestra analizada con respecto al total de IUV aplicados, así como los hallazgos identificados y las respectivas acciones de corrección.</v>
      </c>
      <c r="U26" s="642" t="s">
        <v>1140</v>
      </c>
      <c r="V26" s="561" t="s">
        <v>1141</v>
      </c>
      <c r="W26" s="617">
        <v>1</v>
      </c>
      <c r="X26" s="581">
        <v>46054</v>
      </c>
      <c r="Y26" s="653">
        <v>46387</v>
      </c>
      <c r="Z26" s="534">
        <v>46112</v>
      </c>
      <c r="AA26" s="533">
        <v>7.0000000000000007E-2</v>
      </c>
      <c r="AB26" s="666" t="s">
        <v>1142</v>
      </c>
      <c r="AC26" s="529" t="s">
        <v>934</v>
      </c>
      <c r="AD26" s="546" t="s">
        <v>1022</v>
      </c>
      <c r="AE26" s="534">
        <v>46210</v>
      </c>
      <c r="AF26" s="533">
        <v>0.31</v>
      </c>
      <c r="AG26" s="533">
        <f>AA26+AF26</f>
        <v>0.38</v>
      </c>
      <c r="AH26" s="666" t="s">
        <v>2584</v>
      </c>
      <c r="AI26" s="529" t="s">
        <v>934</v>
      </c>
      <c r="AJ26" s="546" t="s">
        <v>2642</v>
      </c>
      <c r="AK26" s="531"/>
      <c r="AL26" s="530"/>
      <c r="AM26" s="530"/>
      <c r="AN26" s="528"/>
      <c r="AO26" s="529"/>
      <c r="AP26" s="528"/>
      <c r="AQ26" s="531"/>
      <c r="AR26" s="530"/>
      <c r="AS26" s="530"/>
      <c r="AT26" s="528"/>
      <c r="AU26" s="529"/>
      <c r="AV26" s="528"/>
    </row>
    <row r="27" spans="1:48" s="545" customFormat="1" ht="341.45" customHeight="1">
      <c r="A27" s="645" t="s">
        <v>1133</v>
      </c>
      <c r="B27" s="645" t="s">
        <v>1134</v>
      </c>
      <c r="C27" s="667" t="s">
        <v>1135</v>
      </c>
      <c r="D27" s="529" t="s">
        <v>968</v>
      </c>
      <c r="E27" s="613" t="s">
        <v>1143</v>
      </c>
      <c r="F27" s="642" t="s">
        <v>1144</v>
      </c>
      <c r="G27" s="529" t="s">
        <v>1145</v>
      </c>
      <c r="H27" s="667" t="s">
        <v>937</v>
      </c>
      <c r="I27" s="643" t="s">
        <v>954</v>
      </c>
      <c r="J27" s="641" t="s">
        <v>939</v>
      </c>
      <c r="K27" s="667" t="s">
        <v>948</v>
      </c>
      <c r="L27" s="668" t="str">
        <f>VLOOKUP(J27,[10]Anexos!$B$37:$G$43,(HLOOKUP(K27,[10]Anexos!$C$37:$G$38,2,0)),0)</f>
        <v>Alto</v>
      </c>
      <c r="M27" s="669" t="s">
        <v>1146</v>
      </c>
      <c r="N27" s="670" t="s">
        <v>929</v>
      </c>
      <c r="O27" s="670" t="s">
        <v>930</v>
      </c>
      <c r="P27" s="641" t="s">
        <v>935</v>
      </c>
      <c r="Q27" s="667" t="s">
        <v>948</v>
      </c>
      <c r="R27" s="664" t="s">
        <v>965</v>
      </c>
      <c r="S27" s="665" t="s">
        <v>932</v>
      </c>
      <c r="T27" s="669" t="str">
        <f>M27</f>
        <v>Mensualmente los profesionales de campo del equipo de Inspección y Vigilancia entregan los activos de información físicos generados en cada visita al profesional administrativo del equipo, quien consulta e identifica en la base de datos "Consolidado de condiciones y cobertura" (pestaña "Condiciones de operación") las visitas realizadas durante el mes, posteriormente realiza la validación y verificación de los documentos entregados registrando en la matriz "Verificación", en la pestaña "Consolidado" y en la columna "Verificación entrega documental" el resultado de visitas, de acuerdo al procedimiento Inspección y vigilancia a instituciones o establecimientos que prestan servicios sociales PCD-IVC-004, con el fin de garantizar su almacenamiento digital en el aplicativo SharePoint y la disposición final conforme a los lineamientos de gestión documental y así evitar la perdida de los activos de información de las visitas.
Como evidencia de esta actividad, se cuenta con la matriz "Verificación" actualizada mensualmente.</v>
      </c>
      <c r="U27" s="667" t="s">
        <v>1147</v>
      </c>
      <c r="V27" s="542" t="s">
        <v>1148</v>
      </c>
      <c r="W27" s="671">
        <v>1</v>
      </c>
      <c r="X27" s="581">
        <v>46054</v>
      </c>
      <c r="Y27" s="653">
        <v>46387</v>
      </c>
      <c r="Z27" s="534">
        <v>46112</v>
      </c>
      <c r="AA27" s="533">
        <v>0.1</v>
      </c>
      <c r="AB27" s="567" t="s">
        <v>1149</v>
      </c>
      <c r="AC27" s="529" t="s">
        <v>934</v>
      </c>
      <c r="AD27" s="546" t="s">
        <v>1022</v>
      </c>
      <c r="AE27" s="534">
        <v>46210</v>
      </c>
      <c r="AF27" s="533">
        <v>0.3</v>
      </c>
      <c r="AG27" s="533">
        <f>AA27+AF27</f>
        <v>0.4</v>
      </c>
      <c r="AH27" s="567" t="s">
        <v>2585</v>
      </c>
      <c r="AI27" s="529" t="s">
        <v>934</v>
      </c>
      <c r="AJ27" s="546" t="s">
        <v>2642</v>
      </c>
      <c r="AK27" s="531"/>
      <c r="AL27" s="530"/>
      <c r="AM27" s="530"/>
      <c r="AN27" s="528"/>
      <c r="AO27" s="529"/>
      <c r="AP27" s="528"/>
      <c r="AQ27" s="531"/>
      <c r="AR27" s="530"/>
      <c r="AS27" s="530"/>
      <c r="AT27" s="528"/>
      <c r="AU27" s="529"/>
      <c r="AV27" s="528"/>
    </row>
    <row r="28" spans="1:48" s="545" customFormat="1" ht="261" customHeight="1">
      <c r="A28" s="645" t="s">
        <v>1133</v>
      </c>
      <c r="B28" s="645" t="s">
        <v>947</v>
      </c>
      <c r="C28" s="642" t="s">
        <v>1150</v>
      </c>
      <c r="D28" s="529" t="s">
        <v>968</v>
      </c>
      <c r="E28" s="672" t="s">
        <v>1151</v>
      </c>
      <c r="F28" s="642" t="s">
        <v>1152</v>
      </c>
      <c r="G28" s="529" t="s">
        <v>1153</v>
      </c>
      <c r="H28" s="642" t="s">
        <v>937</v>
      </c>
      <c r="I28" s="643" t="s">
        <v>954</v>
      </c>
      <c r="J28" s="642" t="s">
        <v>935</v>
      </c>
      <c r="K28" s="642" t="s">
        <v>948</v>
      </c>
      <c r="L28" s="664" t="s">
        <v>965</v>
      </c>
      <c r="M28" s="673" t="s">
        <v>1154</v>
      </c>
      <c r="N28" s="529" t="s">
        <v>929</v>
      </c>
      <c r="O28" s="529" t="s">
        <v>930</v>
      </c>
      <c r="P28" s="648" t="s">
        <v>928</v>
      </c>
      <c r="Q28" s="642" t="s">
        <v>948</v>
      </c>
      <c r="R28" s="664" t="s">
        <v>965</v>
      </c>
      <c r="S28" s="665" t="s">
        <v>932</v>
      </c>
      <c r="T28" s="673" t="str">
        <f>M28</f>
        <v>Cada vez que se requiera, el profesional administrativo designado del equipo de Inspección y Vigilancia de la Subsecretaría Técnica verifica y corrige el archivo Excel "Bases Consolidadas" y el sistema SIRSS, de acuerdo con los requerimientos de actualización de datos enviados por las instituciones a través de correo electrónico, así como en la validación de la información contenida en los Instrumentos Únicos de Verificación (IUV) y en las actas de visita, con el propósito de controlar la precisión de los datos y minimizar errores en la información, de acuerdo con el procedimiento Inscripción al SIRSS de instituciones o entidades prestadoras de servicios sociales de educación inicial y de protección a persona mayor en el Distrito Capital  PCD-IVC-005.
Como evidencia, se recopilan los "correos electrónicos de actualización", asegurando que los ajustes efectuados queden documentados tanto en la base de datos como en la plataforma.</v>
      </c>
      <c r="U28" s="642" t="s">
        <v>1140</v>
      </c>
      <c r="V28" s="674" t="s">
        <v>1155</v>
      </c>
      <c r="W28" s="617">
        <v>1</v>
      </c>
      <c r="X28" s="581">
        <v>46054</v>
      </c>
      <c r="Y28" s="653">
        <v>46387</v>
      </c>
      <c r="Z28" s="534">
        <v>46112</v>
      </c>
      <c r="AA28" s="533">
        <v>1</v>
      </c>
      <c r="AB28" s="567" t="s">
        <v>1156</v>
      </c>
      <c r="AC28" s="529" t="s">
        <v>934</v>
      </c>
      <c r="AD28" s="546" t="s">
        <v>1022</v>
      </c>
      <c r="AE28" s="534">
        <v>46210</v>
      </c>
      <c r="AF28" s="533">
        <v>1</v>
      </c>
      <c r="AG28" s="533">
        <v>1</v>
      </c>
      <c r="AH28" s="567" t="s">
        <v>2586</v>
      </c>
      <c r="AI28" s="529" t="s">
        <v>934</v>
      </c>
      <c r="AJ28" s="546" t="s">
        <v>2642</v>
      </c>
      <c r="AK28" s="531"/>
      <c r="AL28" s="530"/>
      <c r="AM28" s="530"/>
      <c r="AN28" s="528"/>
      <c r="AO28" s="529"/>
      <c r="AP28" s="528"/>
      <c r="AQ28" s="531"/>
      <c r="AR28" s="530"/>
      <c r="AS28" s="530"/>
      <c r="AT28" s="528"/>
      <c r="AU28" s="529"/>
      <c r="AV28" s="528"/>
    </row>
    <row r="29" spans="1:48" s="679" customFormat="1" ht="300.75" customHeight="1">
      <c r="A29" s="641" t="s">
        <v>949</v>
      </c>
      <c r="B29" s="535" t="s">
        <v>1157</v>
      </c>
      <c r="C29" s="535" t="s">
        <v>1158</v>
      </c>
      <c r="D29" s="542" t="s">
        <v>968</v>
      </c>
      <c r="E29" s="540" t="s">
        <v>1159</v>
      </c>
      <c r="F29" s="558" t="s">
        <v>1160</v>
      </c>
      <c r="G29" s="558" t="s">
        <v>1161</v>
      </c>
      <c r="H29" s="558" t="s">
        <v>937</v>
      </c>
      <c r="I29" s="853" t="s">
        <v>954</v>
      </c>
      <c r="J29" s="558" t="s">
        <v>939</v>
      </c>
      <c r="K29" s="558" t="s">
        <v>936</v>
      </c>
      <c r="L29" s="854" t="str">
        <f>VLOOKUP(J29,[11]Anexos!$B$37:$G$43,(HLOOKUP(K29,[11]Anexos!$C$37:$G$38,2,0)),0)</f>
        <v>Alto</v>
      </c>
      <c r="M29" s="578" t="s">
        <v>1162</v>
      </c>
      <c r="N29" s="542" t="s">
        <v>929</v>
      </c>
      <c r="O29" s="542" t="s">
        <v>930</v>
      </c>
      <c r="P29" s="558" t="s">
        <v>928</v>
      </c>
      <c r="Q29" s="558" t="s">
        <v>936</v>
      </c>
      <c r="R29" s="854" t="str">
        <f>VLOOKUP(P29,[11]Anexos!$B$37:$G$43,(HLOOKUP(Q29,[11]Anexos!$C$37:$G$38,2,0)),0)</f>
        <v>Alto</v>
      </c>
      <c r="S29" s="540" t="s">
        <v>932</v>
      </c>
      <c r="T29" s="578" t="s">
        <v>1162</v>
      </c>
      <c r="U29" s="542" t="s">
        <v>1163</v>
      </c>
      <c r="V29" s="675" t="s">
        <v>1164</v>
      </c>
      <c r="W29" s="589">
        <v>1</v>
      </c>
      <c r="X29" s="555">
        <v>46113</v>
      </c>
      <c r="Y29" s="555">
        <v>46387</v>
      </c>
      <c r="Z29" s="565">
        <v>46119</v>
      </c>
      <c r="AA29" s="579"/>
      <c r="AB29" s="535" t="s">
        <v>1165</v>
      </c>
      <c r="AC29" s="542" t="s">
        <v>934</v>
      </c>
      <c r="AD29" s="535" t="s">
        <v>1166</v>
      </c>
      <c r="AE29" s="676">
        <v>46205</v>
      </c>
      <c r="AF29" s="677">
        <v>0.5</v>
      </c>
      <c r="AG29" s="677">
        <v>0.5</v>
      </c>
      <c r="AH29" s="678" t="s">
        <v>2587</v>
      </c>
      <c r="AI29" s="542" t="s">
        <v>934</v>
      </c>
      <c r="AJ29" s="535" t="s">
        <v>2660</v>
      </c>
      <c r="AK29" s="565"/>
      <c r="AL29" s="563"/>
      <c r="AM29" s="563"/>
      <c r="AN29" s="558"/>
      <c r="AO29" s="542"/>
      <c r="AP29" s="558"/>
      <c r="AQ29" s="565"/>
      <c r="AR29" s="563"/>
      <c r="AS29" s="563"/>
      <c r="AT29" s="558"/>
      <c r="AU29" s="542"/>
      <c r="AV29" s="558"/>
    </row>
    <row r="30" spans="1:48" s="679" customFormat="1" ht="409.6" customHeight="1">
      <c r="A30" s="641" t="s">
        <v>949</v>
      </c>
      <c r="B30" s="535" t="s">
        <v>1157</v>
      </c>
      <c r="C30" s="535" t="s">
        <v>1158</v>
      </c>
      <c r="D30" s="542" t="s">
        <v>968</v>
      </c>
      <c r="E30" s="540" t="s">
        <v>1159</v>
      </c>
      <c r="F30" s="558" t="s">
        <v>1167</v>
      </c>
      <c r="G30" s="558" t="s">
        <v>1161</v>
      </c>
      <c r="H30" s="558" t="s">
        <v>937</v>
      </c>
      <c r="I30" s="853" t="s">
        <v>954</v>
      </c>
      <c r="J30" s="558" t="s">
        <v>939</v>
      </c>
      <c r="K30" s="558" t="s">
        <v>936</v>
      </c>
      <c r="L30" s="854" t="str">
        <f>VLOOKUP(J30,[11]Anexos!$B$37:$G$43,(HLOOKUP(K30,[11]Anexos!$C$37:$G$38,2,0)),0)</f>
        <v>Alto</v>
      </c>
      <c r="M30" s="578" t="s">
        <v>1168</v>
      </c>
      <c r="N30" s="542" t="s">
        <v>929</v>
      </c>
      <c r="O30" s="542" t="s">
        <v>930</v>
      </c>
      <c r="P30" s="558" t="s">
        <v>928</v>
      </c>
      <c r="Q30" s="558" t="s">
        <v>936</v>
      </c>
      <c r="R30" s="854" t="str">
        <f>VLOOKUP(P30,[11]Anexos!$B$37:$G$43,(HLOOKUP(Q30,[11]Anexos!$C$37:$G$38,2,0)),0)</f>
        <v>Alto</v>
      </c>
      <c r="S30" s="540" t="s">
        <v>932</v>
      </c>
      <c r="T30" s="578" t="s">
        <v>1169</v>
      </c>
      <c r="U30" s="542" t="s">
        <v>1163</v>
      </c>
      <c r="V30" s="675" t="s">
        <v>1170</v>
      </c>
      <c r="W30" s="589">
        <v>1</v>
      </c>
      <c r="X30" s="555">
        <v>46113</v>
      </c>
      <c r="Y30" s="555">
        <v>46387</v>
      </c>
      <c r="Z30" s="565">
        <v>46119</v>
      </c>
      <c r="AA30" s="579"/>
      <c r="AB30" s="535" t="s">
        <v>1165</v>
      </c>
      <c r="AC30" s="542" t="s">
        <v>934</v>
      </c>
      <c r="AD30" s="535" t="s">
        <v>1171</v>
      </c>
      <c r="AE30" s="676">
        <v>46205</v>
      </c>
      <c r="AF30" s="677">
        <f>3/8</f>
        <v>0.375</v>
      </c>
      <c r="AG30" s="677">
        <v>0.375</v>
      </c>
      <c r="AH30" s="678" t="s">
        <v>2588</v>
      </c>
      <c r="AI30" s="542" t="s">
        <v>934</v>
      </c>
      <c r="AJ30" s="535" t="s">
        <v>2660</v>
      </c>
      <c r="AK30" s="565"/>
      <c r="AL30" s="563"/>
      <c r="AM30" s="563"/>
      <c r="AN30" s="558"/>
      <c r="AO30" s="542"/>
      <c r="AP30" s="558"/>
      <c r="AQ30" s="565"/>
      <c r="AR30" s="563"/>
      <c r="AS30" s="563"/>
      <c r="AT30" s="558"/>
      <c r="AU30" s="542"/>
      <c r="AV30" s="558"/>
    </row>
    <row r="31" spans="1:48" s="545" customFormat="1" ht="306" customHeight="1">
      <c r="A31" s="645" t="s">
        <v>590</v>
      </c>
      <c r="B31" s="645" t="s">
        <v>1172</v>
      </c>
      <c r="C31" s="645" t="s">
        <v>1173</v>
      </c>
      <c r="D31" s="529" t="s">
        <v>968</v>
      </c>
      <c r="E31" s="571" t="s">
        <v>2661</v>
      </c>
      <c r="F31" s="648" t="s">
        <v>1174</v>
      </c>
      <c r="G31" s="529" t="s">
        <v>1175</v>
      </c>
      <c r="H31" s="642" t="s">
        <v>927</v>
      </c>
      <c r="I31" s="643" t="s">
        <v>954</v>
      </c>
      <c r="J31" s="642" t="s">
        <v>939</v>
      </c>
      <c r="K31" s="642" t="s">
        <v>948</v>
      </c>
      <c r="L31" s="541" t="str">
        <f>VLOOKUP(J31,[12]Anexos!$B$37:$G$43,(HLOOKUP(K31,[12]Anexos!$C$37:$G$38,2,0)),0)</f>
        <v>Alto</v>
      </c>
      <c r="M31" s="546" t="s">
        <v>1176</v>
      </c>
      <c r="N31" s="529" t="s">
        <v>929</v>
      </c>
      <c r="O31" s="529" t="s">
        <v>930</v>
      </c>
      <c r="P31" s="642" t="s">
        <v>935</v>
      </c>
      <c r="Q31" s="642" t="s">
        <v>948</v>
      </c>
      <c r="R31" s="541" t="str">
        <f>VLOOKUP(P31,[12]Anexos!$B$37:$G$43,(HLOOKUP(Q31,[12]Anexos!$C$37:$G$38,2,0)),0)</f>
        <v>Moderado</v>
      </c>
      <c r="S31" s="644" t="s">
        <v>932</v>
      </c>
      <c r="T31" s="546" t="str">
        <f>M31</f>
        <v>1. El colaborador designado por el (la) Subdirector(a) de Gestión y Desarrollo del Talento Humano, realizará trimestralmente las revisiones durante la vigencia, de los préstamos realizados y registrados en el formato de consulta, préstamo y devolución documental  (FOR-GD-021) y los compara con la información de la comunicación oficial que contiene la relación  personas autorizadas para acceder a las mismas, dicha comparación será registrada en un acta, con el fin de realizar la validación de las personas que tuvieron acceso a las Historias Laborales y garantizar la integridad de los documentos, de acuerdo al procedimiento Consultas, préstamos y devoluciones documentales en archivos de gestión y archivo central PCD-GD-006.
En caso de encontrar anomalías en las validaciones realizadas, se remitirá comunicación al responsable del archivo solicitando los respectivos correctivos a que haya lugar.
Como evidencia se cuenta con un acta de la revisión realizada y en caso de inconsistencia se adjuntará una comunicación al colaborador designado del archivo de gestión, por cada revisión, y con los  formatos FOR-GD-021 de consulta, préstamo y devolución documental diligenciados; cuando las solicitudes de consulta y/o préstamo superen los 50 formatos en el periodo, se tomará una muestra del 20% de los formatos y se aportaran como evidencia.</v>
      </c>
      <c r="U31" s="642" t="s">
        <v>1177</v>
      </c>
      <c r="V31" s="561" t="s">
        <v>1178</v>
      </c>
      <c r="W31" s="617">
        <v>1</v>
      </c>
      <c r="X31" s="653">
        <v>46023</v>
      </c>
      <c r="Y31" s="653">
        <v>46387</v>
      </c>
      <c r="Z31" s="534">
        <v>46119</v>
      </c>
      <c r="AA31" s="533">
        <f>1/4</f>
        <v>0.25</v>
      </c>
      <c r="AB31" s="546" t="s">
        <v>1179</v>
      </c>
      <c r="AC31" s="529" t="s">
        <v>934</v>
      </c>
      <c r="AD31" s="546" t="s">
        <v>1180</v>
      </c>
      <c r="AE31" s="534">
        <v>46209</v>
      </c>
      <c r="AF31" s="533">
        <f>1/4</f>
        <v>0.25</v>
      </c>
      <c r="AG31" s="533">
        <v>0.5</v>
      </c>
      <c r="AH31" s="546" t="s">
        <v>2589</v>
      </c>
      <c r="AI31" s="529" t="s">
        <v>934</v>
      </c>
      <c r="AJ31" s="546" t="s">
        <v>2642</v>
      </c>
      <c r="AK31" s="531"/>
      <c r="AL31" s="530"/>
      <c r="AM31" s="530"/>
      <c r="AN31" s="528"/>
      <c r="AO31" s="529"/>
      <c r="AP31" s="528"/>
      <c r="AQ31" s="531"/>
      <c r="AR31" s="530"/>
      <c r="AS31" s="530"/>
      <c r="AT31" s="528"/>
      <c r="AU31" s="529"/>
      <c r="AV31" s="528"/>
    </row>
    <row r="32" spans="1:48" s="545" customFormat="1" ht="369.75">
      <c r="A32" s="645" t="s">
        <v>590</v>
      </c>
      <c r="B32" s="645" t="s">
        <v>1172</v>
      </c>
      <c r="C32" s="645" t="s">
        <v>1181</v>
      </c>
      <c r="D32" s="529" t="s">
        <v>968</v>
      </c>
      <c r="E32" s="571" t="s">
        <v>2662</v>
      </c>
      <c r="F32" s="648" t="s">
        <v>1182</v>
      </c>
      <c r="G32" s="529" t="s">
        <v>1183</v>
      </c>
      <c r="H32" s="642" t="s">
        <v>951</v>
      </c>
      <c r="I32" s="643" t="s">
        <v>954</v>
      </c>
      <c r="J32" s="642" t="s">
        <v>939</v>
      </c>
      <c r="K32" s="642" t="s">
        <v>948</v>
      </c>
      <c r="L32" s="541" t="str">
        <f>VLOOKUP(J32,[12]Anexos!$B$37:$G$43,(HLOOKUP(K32,[12]Anexos!$C$37:$G$38,2,0)),0)</f>
        <v>Alto</v>
      </c>
      <c r="M32" s="546" t="s">
        <v>1184</v>
      </c>
      <c r="N32" s="529" t="s">
        <v>929</v>
      </c>
      <c r="O32" s="529" t="s">
        <v>930</v>
      </c>
      <c r="P32" s="642" t="s">
        <v>931</v>
      </c>
      <c r="Q32" s="642" t="s">
        <v>948</v>
      </c>
      <c r="R32" s="541" t="str">
        <f>VLOOKUP(P32,[12]Anexos!$B$37:$G$43,(HLOOKUP(Q32,[12]Anexos!$C$37:$G$38,2,0)),0)</f>
        <v>Moderado</v>
      </c>
      <c r="S32" s="644" t="s">
        <v>932</v>
      </c>
      <c r="T32" s="546" t="str">
        <f>M32</f>
        <v>1. El colaborador designado por el(la) Subdirector(a) de Gestión y Desarrollo de Talento Humano, que pertenece al equipo de nómina, realiza la validación mensual de activación al Sistema General de seguridad Social y Salud de aquellos servidores (as) Públicos (as) que vienen de otras entidades del distrito y que superaron el periodo de prueba en la SDIS;  igualmente los funcionarios de la SDIS que se fueron a otra entidad del Distrito y regresan. Este listado será enviado previamente por cada uno de los Gestores de Talento Humano, de manera inmediata, una vez se tenga el resultado de la Evaluación de Desempeño, según lo establecido en el procedimiento Liquidación de Nómina, Seguridad Social y Parafiscales PCD-TH-008.
Se tendrá contacto con el servidor que supera el periodo de prueba y/o con la entidad de donde proviene, y se hará el seguimiento permanente a cada caso con esta particularidad, de tal forma que se solicite la activación en el Sistema General de seguridad Social y Salud  inmediatamente se emita la vacancia definitiva en la entidad de procedencia. 
Como evidencia se presenta una base de datos, que corresponde al listado de servidores que ingresaron a la entidad, que proceden de otra entidad del distrito y que superaron el periodo de prueba, versus el estado de afiliación (solicitud de activación) posterior que se declare la vacancia definitiva en la entidad distrital de donde proceden.</v>
      </c>
      <c r="U32" s="641" t="s">
        <v>1185</v>
      </c>
      <c r="V32" s="561" t="s">
        <v>1186</v>
      </c>
      <c r="W32" s="617">
        <v>1</v>
      </c>
      <c r="X32" s="653">
        <v>46023</v>
      </c>
      <c r="Y32" s="653">
        <v>46387</v>
      </c>
      <c r="Z32" s="534">
        <v>46119</v>
      </c>
      <c r="AA32" s="533">
        <f>3/12</f>
        <v>0.25</v>
      </c>
      <c r="AB32" s="546" t="s">
        <v>1187</v>
      </c>
      <c r="AC32" s="529" t="s">
        <v>934</v>
      </c>
      <c r="AD32" s="546" t="s">
        <v>1180</v>
      </c>
      <c r="AE32" s="534">
        <v>46209</v>
      </c>
      <c r="AF32" s="533">
        <f>3/12</f>
        <v>0.25</v>
      </c>
      <c r="AG32" s="533">
        <v>0.5</v>
      </c>
      <c r="AH32" s="546" t="s">
        <v>2590</v>
      </c>
      <c r="AI32" s="529" t="s">
        <v>934</v>
      </c>
      <c r="AJ32" s="546" t="s">
        <v>2642</v>
      </c>
      <c r="AK32" s="531"/>
      <c r="AL32" s="530"/>
      <c r="AM32" s="530"/>
      <c r="AN32" s="528"/>
      <c r="AO32" s="529"/>
      <c r="AP32" s="528"/>
      <c r="AQ32" s="531"/>
      <c r="AR32" s="530"/>
      <c r="AS32" s="530"/>
      <c r="AT32" s="528"/>
      <c r="AU32" s="529"/>
      <c r="AV32" s="528"/>
    </row>
    <row r="33" spans="1:48" s="545" customFormat="1" ht="267.75">
      <c r="A33" s="645" t="s">
        <v>590</v>
      </c>
      <c r="B33" s="645" t="s">
        <v>1172</v>
      </c>
      <c r="C33" s="645" t="s">
        <v>1188</v>
      </c>
      <c r="D33" s="529" t="s">
        <v>968</v>
      </c>
      <c r="E33" s="571" t="s">
        <v>1189</v>
      </c>
      <c r="F33" s="648" t="s">
        <v>1190</v>
      </c>
      <c r="G33" s="529" t="s">
        <v>1191</v>
      </c>
      <c r="H33" s="642" t="s">
        <v>937</v>
      </c>
      <c r="I33" s="643" t="s">
        <v>954</v>
      </c>
      <c r="J33" s="642" t="s">
        <v>939</v>
      </c>
      <c r="K33" s="642" t="s">
        <v>948</v>
      </c>
      <c r="L33" s="541" t="str">
        <f>VLOOKUP(J33,[12]Anexos!$B$37:$G$43,(HLOOKUP(K33,[12]Anexos!$C$37:$G$38,2,0)),0)</f>
        <v>Alto</v>
      </c>
      <c r="M33" s="546" t="s">
        <v>1192</v>
      </c>
      <c r="N33" s="529" t="s">
        <v>929</v>
      </c>
      <c r="O33" s="529" t="s">
        <v>930</v>
      </c>
      <c r="P33" s="642" t="s">
        <v>935</v>
      </c>
      <c r="Q33" s="642" t="s">
        <v>948</v>
      </c>
      <c r="R33" s="541" t="str">
        <f>VLOOKUP(P33,[12]Anexos!$B$37:$G$43,(HLOOKUP(Q33,[12]Anexos!$C$37:$G$38,2,0)),0)</f>
        <v>Moderado</v>
      </c>
      <c r="S33" s="644" t="s">
        <v>932</v>
      </c>
      <c r="T33" s="546" t="str">
        <f>M33</f>
        <v>1. El colaborador designado por el (la) Jefe de la Oficina de Control Disciplinario Interno, realizará una revisión trimestral, de las noticias disciplinarias y las comparará con la información de los procesos creados en la plataforma del Sistema de Información Disciplinario - SID, dicha comparación será registrada en un acta, con el fin de realizar la validación de la creación de las noticias disciplinarias y las personas que estuvieron a cargo de esa actualización en el SID. 
En caso de encontrar diferencias en las validaciones realizadas, es decir en la creación de noticias disciplinarias en el SID, se remitirá comunicación al(los) colaborador(es) designado(s) del SID de la dependencia, solicitando los respectivos correctivos a que haya lugar dentro de 05 días hábiles posteriores a la notificación.
Como evidencia se cuenta con un acta de la revisión realizada y en caso de inconsistencia se adjuntará una comunicación al colaborador designado del SID, por cada revisión realizada.</v>
      </c>
      <c r="U33" s="641" t="s">
        <v>1193</v>
      </c>
      <c r="V33" s="561" t="s">
        <v>1194</v>
      </c>
      <c r="W33" s="617">
        <v>1</v>
      </c>
      <c r="X33" s="653">
        <v>46023</v>
      </c>
      <c r="Y33" s="653">
        <v>46387</v>
      </c>
      <c r="Z33" s="534">
        <v>46119</v>
      </c>
      <c r="AA33" s="533">
        <f>1/4</f>
        <v>0.25</v>
      </c>
      <c r="AB33" s="546" t="s">
        <v>1195</v>
      </c>
      <c r="AC33" s="529" t="s">
        <v>934</v>
      </c>
      <c r="AD33" s="546" t="s">
        <v>1180</v>
      </c>
      <c r="AE33" s="534">
        <v>46209</v>
      </c>
      <c r="AF33" s="533">
        <f>1/4</f>
        <v>0.25</v>
      </c>
      <c r="AG33" s="533">
        <f>2/4</f>
        <v>0.5</v>
      </c>
      <c r="AH33" s="546" t="s">
        <v>2591</v>
      </c>
      <c r="AI33" s="529" t="s">
        <v>934</v>
      </c>
      <c r="AJ33" s="546" t="s">
        <v>2642</v>
      </c>
      <c r="AK33" s="531"/>
      <c r="AL33" s="530"/>
      <c r="AM33" s="530"/>
      <c r="AN33" s="528"/>
      <c r="AO33" s="529"/>
      <c r="AP33" s="528"/>
      <c r="AQ33" s="531"/>
      <c r="AR33" s="530"/>
      <c r="AS33" s="530"/>
      <c r="AT33" s="528"/>
      <c r="AU33" s="529"/>
      <c r="AV33" s="528"/>
    </row>
    <row r="34" spans="1:48" s="545" customFormat="1" ht="248.45" customHeight="1">
      <c r="A34" s="645" t="s">
        <v>590</v>
      </c>
      <c r="B34" s="645" t="s">
        <v>1172</v>
      </c>
      <c r="C34" s="645" t="s">
        <v>1196</v>
      </c>
      <c r="D34" s="539" t="s">
        <v>968</v>
      </c>
      <c r="E34" s="539" t="s">
        <v>1197</v>
      </c>
      <c r="F34" s="645" t="s">
        <v>1198</v>
      </c>
      <c r="G34" s="539" t="s">
        <v>1199</v>
      </c>
      <c r="H34" s="645" t="s">
        <v>951</v>
      </c>
      <c r="I34" s="646" t="s">
        <v>1027</v>
      </c>
      <c r="J34" s="645" t="s">
        <v>939</v>
      </c>
      <c r="K34" s="645" t="s">
        <v>948</v>
      </c>
      <c r="L34" s="607" t="str">
        <f>VLOOKUP(J34,[12]Anexos!$B$37:$G$43,(HLOOKUP(K34,[12]Anexos!$C$37:$G$38,2,0)),0)</f>
        <v>Alto</v>
      </c>
      <c r="M34" s="546" t="s">
        <v>1200</v>
      </c>
      <c r="N34" s="529" t="s">
        <v>929</v>
      </c>
      <c r="O34" s="529" t="s">
        <v>930</v>
      </c>
      <c r="P34" s="642" t="s">
        <v>928</v>
      </c>
      <c r="Q34" s="642" t="s">
        <v>948</v>
      </c>
      <c r="R34" s="541" t="str">
        <f>VLOOKUP(P34,[12]Anexos!$B$37:$G$43,(HLOOKUP(Q34,[12]Anexos!$C$37:$G$38,2,0)),0)</f>
        <v>Moderado</v>
      </c>
      <c r="S34" s="644" t="s">
        <v>932</v>
      </c>
      <c r="T34" s="546" t="str">
        <f>M34</f>
        <v>1. El(a) Subdirector(a) de Gestión y Desarrollo de Talento Humano con el apoyo del líder del SG-SST (Sistema de Gestión de Seguridad y Salud en el Trabajo), por lo menos una (1)  vez al semestre divulgará mediante correo electrónico a todos los colaboradores de la entidad, el link de actualización de la encuesta sociodemográfica, en la cual solicitan los números de contacto de todos los colaboradores y números para casos de emergencia, con el fin de contar con un directorio actualizado de los colaboradores, en el marco del procedimiento Gestión del cambio de seguridad y salud en el trabajo PCD-TH-012.
Como evidencia se cuenta con la matriz de Excel que contiene los datos de la encuesta sociodemográfica,  la cual se reportará  en el primer y tercer  trimestre con los avances cualitativos y en el segundo y cuarto trimestre con los avances cuantitativos.</v>
      </c>
      <c r="U34" s="680" t="s">
        <v>1177</v>
      </c>
      <c r="V34" s="561" t="s">
        <v>1201</v>
      </c>
      <c r="W34" s="617">
        <v>1</v>
      </c>
      <c r="X34" s="653">
        <v>46023</v>
      </c>
      <c r="Y34" s="653">
        <v>46387</v>
      </c>
      <c r="Z34" s="534">
        <v>46119</v>
      </c>
      <c r="AA34" s="533"/>
      <c r="AB34" s="546" t="s">
        <v>1202</v>
      </c>
      <c r="AC34" s="529" t="s">
        <v>934</v>
      </c>
      <c r="AD34" s="546" t="s">
        <v>1203</v>
      </c>
      <c r="AE34" s="534">
        <v>46209</v>
      </c>
      <c r="AF34" s="533">
        <f>1/2</f>
        <v>0.5</v>
      </c>
      <c r="AG34" s="533">
        <f>1/2</f>
        <v>0.5</v>
      </c>
      <c r="AH34" s="546" t="s">
        <v>2592</v>
      </c>
      <c r="AI34" s="529" t="s">
        <v>934</v>
      </c>
      <c r="AJ34" s="546" t="s">
        <v>2642</v>
      </c>
      <c r="AK34" s="531"/>
      <c r="AL34" s="530"/>
      <c r="AM34" s="530"/>
      <c r="AN34" s="528"/>
      <c r="AO34" s="529"/>
      <c r="AP34" s="528"/>
      <c r="AQ34" s="531"/>
      <c r="AR34" s="530"/>
      <c r="AS34" s="530"/>
      <c r="AT34" s="528"/>
      <c r="AU34" s="529"/>
      <c r="AV34" s="528"/>
    </row>
    <row r="35" spans="1:48" s="545" customFormat="1" ht="288" customHeight="1">
      <c r="A35" s="645" t="s">
        <v>590</v>
      </c>
      <c r="B35" s="548" t="s">
        <v>1172</v>
      </c>
      <c r="C35" s="528" t="s">
        <v>1196</v>
      </c>
      <c r="D35" s="539" t="s">
        <v>968</v>
      </c>
      <c r="E35" s="539" t="s">
        <v>1197</v>
      </c>
      <c r="F35" s="548" t="s">
        <v>1198</v>
      </c>
      <c r="G35" s="548" t="s">
        <v>1199</v>
      </c>
      <c r="H35" s="548" t="s">
        <v>951</v>
      </c>
      <c r="I35" s="549" t="s">
        <v>1027</v>
      </c>
      <c r="J35" s="548" t="s">
        <v>939</v>
      </c>
      <c r="K35" s="548" t="s">
        <v>948</v>
      </c>
      <c r="L35" s="607" t="str">
        <f>VLOOKUP(J35,[12]Anexos!$B$37:$G$43,(HLOOKUP(K35,[12]Anexos!$C$37:$G$38,2,0)),0)</f>
        <v>Alto</v>
      </c>
      <c r="M35" s="546" t="s">
        <v>1204</v>
      </c>
      <c r="N35" s="529" t="s">
        <v>929</v>
      </c>
      <c r="O35" s="529" t="s">
        <v>930</v>
      </c>
      <c r="P35" s="528" t="s">
        <v>928</v>
      </c>
      <c r="Q35" s="528" t="s">
        <v>948</v>
      </c>
      <c r="R35" s="541" t="str">
        <f>VLOOKUP(P35,[12]Anexos!$B$37:$G$43,(HLOOKUP(Q35,[12]Anexos!$C$37:$G$38,2,0)),0)</f>
        <v>Moderado</v>
      </c>
      <c r="S35" s="615" t="s">
        <v>932</v>
      </c>
      <c r="T35" s="546" t="str">
        <f>M35</f>
        <v>2. La Subdirección de Gestión y Desarrollo del Talento Humano, a través del referente de Seguridad y Salud en el Trabajo,  con el fin de garantizar la atención apropiada en caso de un evento que altere las condiciones normales de funcionamiento y que obligue a una respuesta inmediata en las instalaciones de cada Unidad Operativa propia de la SDIS, exceptuando los jardines infantiles según la Resolución 592 de 2015 del Instituto Distrital de Gestión de Riesgos y cambio climático IDIGER, y teniendo en cuenta la información suministrada por la Subdirección de plantas físicas, solicitará trimestralmente mediante correo electrónico el Plan de Emergencias y Contingencia (PEC) actualizado, con el fin de ser validado y archivado en la carpeta compartida del equipo de Seguridad y Salud en el Trabajo, según lo establecido en el procedimiento Gestión del cambio de seguridad y salud en el trabajo PCD-TH-012.
En caso de no recibir el PEC actualizado, se solicitará mediante comunicación escrita dirigida al responsable de servicio de la unidad operativa, con copia al subdirector local, la remisión del PEC otorgando un plazo máximo de 1 mes.
Como evidencia se entregaran 172 PEC actualizados durante la vigencia 2026.</v>
      </c>
      <c r="U35" s="558" t="s">
        <v>1185</v>
      </c>
      <c r="V35" s="529" t="s">
        <v>1205</v>
      </c>
      <c r="W35" s="617">
        <v>1</v>
      </c>
      <c r="X35" s="653">
        <v>46023</v>
      </c>
      <c r="Y35" s="653">
        <v>46387</v>
      </c>
      <c r="Z35" s="534">
        <v>46119</v>
      </c>
      <c r="AA35" s="533">
        <f>36/172</f>
        <v>0.20930232558139536</v>
      </c>
      <c r="AB35" s="546" t="s">
        <v>2663</v>
      </c>
      <c r="AC35" s="529" t="s">
        <v>934</v>
      </c>
      <c r="AD35" s="546" t="s">
        <v>1180</v>
      </c>
      <c r="AE35" s="534">
        <v>46209</v>
      </c>
      <c r="AF35" s="533">
        <f>26/172</f>
        <v>0.15116279069767441</v>
      </c>
      <c r="AG35" s="533">
        <f>62/172</f>
        <v>0.36046511627906974</v>
      </c>
      <c r="AH35" s="546" t="s">
        <v>2593</v>
      </c>
      <c r="AI35" s="529" t="s">
        <v>934</v>
      </c>
      <c r="AJ35" s="546" t="s">
        <v>2664</v>
      </c>
      <c r="AK35" s="531"/>
      <c r="AL35" s="530"/>
      <c r="AM35" s="530"/>
      <c r="AN35" s="528"/>
      <c r="AO35" s="529"/>
      <c r="AP35" s="528"/>
      <c r="AQ35" s="531"/>
      <c r="AR35" s="530"/>
      <c r="AS35" s="530"/>
      <c r="AT35" s="528"/>
      <c r="AU35" s="529"/>
      <c r="AV35" s="528"/>
    </row>
    <row r="36" spans="1:48" s="545" customFormat="1" ht="241.5" customHeight="1">
      <c r="A36" s="645" t="s">
        <v>953</v>
      </c>
      <c r="B36" s="645" t="s">
        <v>1206</v>
      </c>
      <c r="C36" s="645" t="s">
        <v>1207</v>
      </c>
      <c r="D36" s="539" t="s">
        <v>1208</v>
      </c>
      <c r="E36" s="539" t="s">
        <v>1209</v>
      </c>
      <c r="F36" s="645" t="s">
        <v>1210</v>
      </c>
      <c r="G36" s="553" t="s">
        <v>1211</v>
      </c>
      <c r="H36" s="645" t="s">
        <v>951</v>
      </c>
      <c r="I36" s="646" t="s">
        <v>954</v>
      </c>
      <c r="J36" s="645" t="s">
        <v>928</v>
      </c>
      <c r="K36" s="645" t="s">
        <v>948</v>
      </c>
      <c r="L36" s="541" t="str">
        <f>VLOOKUP(J36,[13]Anexos!$B$37:$G$43,(HLOOKUP(K36,[13]Anexos!$C$37:$G$38,2,0)),0)</f>
        <v>Moderado</v>
      </c>
      <c r="M36" s="681" t="s">
        <v>1212</v>
      </c>
      <c r="N36" s="529" t="s">
        <v>929</v>
      </c>
      <c r="O36" s="529" t="s">
        <v>930</v>
      </c>
      <c r="P36" s="645" t="s">
        <v>931</v>
      </c>
      <c r="Q36" s="682" t="s">
        <v>948</v>
      </c>
      <c r="R36" s="683" t="str">
        <f>VLOOKUP(P36,[13]Anexos!$B$37:$G$43,(HLOOKUP(Q36,[13]Anexos!$C$37:$G$38,2,0)),0)</f>
        <v>Moderado</v>
      </c>
      <c r="S36" s="684" t="s">
        <v>932</v>
      </c>
      <c r="T36" s="681" t="s">
        <v>1212</v>
      </c>
      <c r="U36" s="685" t="s">
        <v>1213</v>
      </c>
      <c r="V36" s="686" t="s">
        <v>1214</v>
      </c>
      <c r="W36" s="566">
        <v>1</v>
      </c>
      <c r="X36" s="687">
        <v>46055</v>
      </c>
      <c r="Y36" s="573">
        <v>46387</v>
      </c>
      <c r="Z36" s="534">
        <v>46120</v>
      </c>
      <c r="AA36" s="566">
        <f>2/11</f>
        <v>0.18181818181818182</v>
      </c>
      <c r="AB36" s="640" t="s">
        <v>1215</v>
      </c>
      <c r="AC36" s="542" t="s">
        <v>934</v>
      </c>
      <c r="AD36" s="546" t="s">
        <v>1216</v>
      </c>
      <c r="AE36" s="534">
        <v>46210</v>
      </c>
      <c r="AF36" s="533">
        <f>3/11</f>
        <v>0.27272727272727271</v>
      </c>
      <c r="AG36" s="533">
        <f>SUM(AA36+AF36)</f>
        <v>0.45454545454545453</v>
      </c>
      <c r="AH36" s="546" t="s">
        <v>2594</v>
      </c>
      <c r="AI36" s="542" t="s">
        <v>934</v>
      </c>
      <c r="AJ36" s="546" t="s">
        <v>2665</v>
      </c>
      <c r="AK36" s="534"/>
      <c r="AL36" s="533"/>
      <c r="AM36" s="533"/>
      <c r="AN36" s="546"/>
      <c r="AO36" s="842"/>
      <c r="AP36" s="546"/>
      <c r="AQ36" s="534"/>
      <c r="AR36" s="533"/>
      <c r="AS36" s="533"/>
      <c r="AT36" s="576"/>
      <c r="AU36" s="842"/>
      <c r="AV36" s="546"/>
    </row>
    <row r="37" spans="1:48" s="545" customFormat="1" ht="165" customHeight="1">
      <c r="A37" s="645" t="s">
        <v>953</v>
      </c>
      <c r="B37" s="645" t="s">
        <v>1206</v>
      </c>
      <c r="C37" s="645" t="s">
        <v>1207</v>
      </c>
      <c r="D37" s="539" t="s">
        <v>1208</v>
      </c>
      <c r="E37" s="539" t="s">
        <v>1209</v>
      </c>
      <c r="F37" s="689" t="s">
        <v>1217</v>
      </c>
      <c r="G37" s="553" t="s">
        <v>1211</v>
      </c>
      <c r="H37" s="645" t="s">
        <v>951</v>
      </c>
      <c r="I37" s="646" t="s">
        <v>954</v>
      </c>
      <c r="J37" s="645" t="s">
        <v>928</v>
      </c>
      <c r="K37" s="645" t="s">
        <v>948</v>
      </c>
      <c r="L37" s="541" t="str">
        <f>VLOOKUP(J37,[13]Anexos!$B$37:$G$43,(HLOOKUP(K37,[13]Anexos!$C$37:$G$38,2,0)),0)</f>
        <v>Moderado</v>
      </c>
      <c r="M37" s="678" t="s">
        <v>1218</v>
      </c>
      <c r="N37" s="529" t="s">
        <v>929</v>
      </c>
      <c r="O37" s="529" t="s">
        <v>930</v>
      </c>
      <c r="P37" s="645" t="s">
        <v>931</v>
      </c>
      <c r="Q37" s="682" t="s">
        <v>948</v>
      </c>
      <c r="R37" s="683" t="str">
        <f>VLOOKUP(P37,[13]Anexos!$B$37:$G$43,(HLOOKUP(Q37,[13]Anexos!$C$37:$G$38,2,0)),0)</f>
        <v>Moderado</v>
      </c>
      <c r="S37" s="684" t="s">
        <v>932</v>
      </c>
      <c r="T37" s="678" t="s">
        <v>1218</v>
      </c>
      <c r="U37" s="685" t="s">
        <v>1213</v>
      </c>
      <c r="V37" s="690" t="s">
        <v>1219</v>
      </c>
      <c r="W37" s="688">
        <v>1</v>
      </c>
      <c r="X37" s="691">
        <v>46024</v>
      </c>
      <c r="Y37" s="573">
        <v>46387</v>
      </c>
      <c r="Z37" s="534">
        <v>46120</v>
      </c>
      <c r="AA37" s="566">
        <f>3/12</f>
        <v>0.25</v>
      </c>
      <c r="AB37" s="640" t="s">
        <v>1220</v>
      </c>
      <c r="AC37" s="542" t="s">
        <v>934</v>
      </c>
      <c r="AD37" s="546" t="s">
        <v>1216</v>
      </c>
      <c r="AE37" s="534">
        <v>46210</v>
      </c>
      <c r="AF37" s="533">
        <v>0.25</v>
      </c>
      <c r="AG37" s="533">
        <v>0.5</v>
      </c>
      <c r="AH37" s="546" t="s">
        <v>2595</v>
      </c>
      <c r="AI37" s="542" t="s">
        <v>934</v>
      </c>
      <c r="AJ37" s="546" t="s">
        <v>2666</v>
      </c>
      <c r="AK37" s="534"/>
      <c r="AL37" s="533"/>
      <c r="AM37" s="533"/>
      <c r="AN37" s="546"/>
      <c r="AO37" s="844"/>
      <c r="AP37" s="546"/>
      <c r="AQ37" s="534"/>
      <c r="AR37" s="533"/>
      <c r="AS37" s="533"/>
      <c r="AT37" s="576"/>
      <c r="AU37" s="844"/>
      <c r="AV37" s="546"/>
    </row>
    <row r="38" spans="1:48" s="545" customFormat="1" ht="291" customHeight="1">
      <c r="A38" s="645" t="s">
        <v>953</v>
      </c>
      <c r="B38" s="645" t="s">
        <v>1206</v>
      </c>
      <c r="C38" s="645" t="s">
        <v>1207</v>
      </c>
      <c r="D38" s="539" t="s">
        <v>1208</v>
      </c>
      <c r="E38" s="554" t="s">
        <v>1221</v>
      </c>
      <c r="F38" s="642" t="s">
        <v>1222</v>
      </c>
      <c r="G38" s="554" t="s">
        <v>1223</v>
      </c>
      <c r="H38" s="654" t="s">
        <v>927</v>
      </c>
      <c r="I38" s="655" t="s">
        <v>954</v>
      </c>
      <c r="J38" s="654" t="s">
        <v>931</v>
      </c>
      <c r="K38" s="654" t="s">
        <v>936</v>
      </c>
      <c r="L38" s="607" t="str">
        <f>VLOOKUP(J38,[13]Anexos!$B$37:$G$43,(HLOOKUP(K38,[13]Anexos!$C$37:$G$38,2,0)),0)</f>
        <v>Alto</v>
      </c>
      <c r="M38" s="681" t="s">
        <v>1224</v>
      </c>
      <c r="N38" s="529" t="s">
        <v>929</v>
      </c>
      <c r="O38" s="529" t="s">
        <v>930</v>
      </c>
      <c r="P38" s="645" t="s">
        <v>931</v>
      </c>
      <c r="Q38" s="659" t="s">
        <v>936</v>
      </c>
      <c r="R38" s="541" t="str">
        <f>VLOOKUP(P38,[13]Anexos!$B$37:$G$43,(HLOOKUP(Q38,[13]Anexos!$C$37:$G$38,2,0)),0)</f>
        <v>Alto</v>
      </c>
      <c r="S38" s="647" t="s">
        <v>932</v>
      </c>
      <c r="T38" s="681" t="s">
        <v>1224</v>
      </c>
      <c r="U38" s="685" t="s">
        <v>1213</v>
      </c>
      <c r="V38" s="690" t="s">
        <v>1225</v>
      </c>
      <c r="W38" s="688">
        <v>1</v>
      </c>
      <c r="X38" s="687">
        <v>46024</v>
      </c>
      <c r="Y38" s="573">
        <v>46387</v>
      </c>
      <c r="Z38" s="534">
        <v>46120</v>
      </c>
      <c r="AA38" s="566"/>
      <c r="AB38" s="692" t="s">
        <v>1226</v>
      </c>
      <c r="AC38" s="542" t="s">
        <v>934</v>
      </c>
      <c r="AD38" s="546" t="s">
        <v>1227</v>
      </c>
      <c r="AE38" s="534">
        <v>46210</v>
      </c>
      <c r="AF38" s="533">
        <v>1</v>
      </c>
      <c r="AG38" s="533">
        <v>1</v>
      </c>
      <c r="AH38" s="546" t="s">
        <v>2596</v>
      </c>
      <c r="AI38" s="542" t="s">
        <v>934</v>
      </c>
      <c r="AJ38" s="532" t="s">
        <v>2667</v>
      </c>
      <c r="AK38" s="534"/>
      <c r="AL38" s="533"/>
      <c r="AM38" s="533"/>
      <c r="AN38" s="640"/>
      <c r="AO38" s="842"/>
      <c r="AP38" s="546"/>
      <c r="AQ38" s="534"/>
      <c r="AR38" s="533"/>
      <c r="AS38" s="533"/>
      <c r="AT38" s="640"/>
      <c r="AU38" s="842"/>
      <c r="AV38" s="546"/>
    </row>
    <row r="39" spans="1:48" s="545" customFormat="1" ht="160.5" customHeight="1">
      <c r="A39" s="645" t="s">
        <v>953</v>
      </c>
      <c r="B39" s="645" t="s">
        <v>1206</v>
      </c>
      <c r="C39" s="645" t="s">
        <v>1207</v>
      </c>
      <c r="D39" s="539" t="s">
        <v>1208</v>
      </c>
      <c r="E39" s="554" t="s">
        <v>1221</v>
      </c>
      <c r="F39" s="642" t="s">
        <v>1228</v>
      </c>
      <c r="G39" s="554" t="s">
        <v>1223</v>
      </c>
      <c r="H39" s="654" t="s">
        <v>927</v>
      </c>
      <c r="I39" s="655" t="s">
        <v>954</v>
      </c>
      <c r="J39" s="654" t="s">
        <v>931</v>
      </c>
      <c r="K39" s="654" t="s">
        <v>936</v>
      </c>
      <c r="L39" s="607" t="str">
        <f>VLOOKUP(J39,[13]Anexos!$B$37:$G$43,(HLOOKUP(K39,[13]Anexos!$C$37:$G$38,2,0)),0)</f>
        <v>Alto</v>
      </c>
      <c r="M39" s="640" t="s">
        <v>1229</v>
      </c>
      <c r="N39" s="529" t="s">
        <v>929</v>
      </c>
      <c r="O39" s="529" t="s">
        <v>930</v>
      </c>
      <c r="P39" s="645" t="s">
        <v>931</v>
      </c>
      <c r="Q39" s="659" t="s">
        <v>936</v>
      </c>
      <c r="R39" s="541" t="str">
        <f>VLOOKUP(P39,[13]Anexos!$B$37:$G$43,(HLOOKUP(Q39,[13]Anexos!$C$37:$G$38,2,0)),0)</f>
        <v>Alto</v>
      </c>
      <c r="S39" s="647" t="s">
        <v>932</v>
      </c>
      <c r="T39" s="640" t="s">
        <v>1229</v>
      </c>
      <c r="U39" s="685" t="s">
        <v>1213</v>
      </c>
      <c r="V39" s="686" t="s">
        <v>1230</v>
      </c>
      <c r="W39" s="688">
        <v>1</v>
      </c>
      <c r="X39" s="687">
        <v>46024</v>
      </c>
      <c r="Y39" s="573">
        <v>46387</v>
      </c>
      <c r="Z39" s="534">
        <v>46120</v>
      </c>
      <c r="AA39" s="550">
        <v>0.5</v>
      </c>
      <c r="AB39" s="576" t="s">
        <v>1231</v>
      </c>
      <c r="AC39" s="542" t="s">
        <v>934</v>
      </c>
      <c r="AD39" s="61" t="s">
        <v>1062</v>
      </c>
      <c r="AE39" s="534">
        <v>46210</v>
      </c>
      <c r="AF39" s="533"/>
      <c r="AG39" s="533">
        <v>0.5</v>
      </c>
      <c r="AH39" s="640" t="s">
        <v>2597</v>
      </c>
      <c r="AI39" s="542" t="s">
        <v>934</v>
      </c>
      <c r="AJ39" s="546" t="s">
        <v>2668</v>
      </c>
      <c r="AK39" s="534"/>
      <c r="AL39" s="533"/>
      <c r="AM39" s="533"/>
      <c r="AN39" s="640"/>
      <c r="AO39" s="844"/>
      <c r="AP39" s="546"/>
      <c r="AQ39" s="534"/>
      <c r="AR39" s="533"/>
      <c r="AS39" s="533"/>
      <c r="AT39" s="640"/>
      <c r="AU39" s="844"/>
      <c r="AV39" s="546"/>
    </row>
    <row r="40" spans="1:48" s="545" customFormat="1" ht="217.5" customHeight="1">
      <c r="A40" s="645" t="s">
        <v>953</v>
      </c>
      <c r="B40" s="645" t="s">
        <v>1206</v>
      </c>
      <c r="C40" s="645" t="s">
        <v>1207</v>
      </c>
      <c r="D40" s="539" t="s">
        <v>1208</v>
      </c>
      <c r="E40" s="539" t="s">
        <v>1232</v>
      </c>
      <c r="F40" s="642" t="s">
        <v>1233</v>
      </c>
      <c r="G40" s="554" t="s">
        <v>1234</v>
      </c>
      <c r="H40" s="654" t="s">
        <v>927</v>
      </c>
      <c r="I40" s="655" t="s">
        <v>1027</v>
      </c>
      <c r="J40" s="654" t="s">
        <v>935</v>
      </c>
      <c r="K40" s="654" t="s">
        <v>948</v>
      </c>
      <c r="L40" s="607" t="str">
        <f>VLOOKUP(J40,[13]Anexos!$B$37:$G$43,(HLOOKUP(K40,[13]Anexos!$C$37:$G$38,2,0)),0)</f>
        <v>Moderado</v>
      </c>
      <c r="M40" s="681" t="s">
        <v>1235</v>
      </c>
      <c r="N40" s="529" t="s">
        <v>929</v>
      </c>
      <c r="O40" s="529" t="s">
        <v>930</v>
      </c>
      <c r="P40" s="645" t="s">
        <v>931</v>
      </c>
      <c r="Q40" s="645" t="s">
        <v>948</v>
      </c>
      <c r="R40" s="541" t="str">
        <f>VLOOKUP(P40,[13]Anexos!$B$37:$G$43,(HLOOKUP(Q40,[13]Anexos!$C$37:$G$38,2,0)),0)</f>
        <v>Moderado</v>
      </c>
      <c r="S40" s="647" t="s">
        <v>932</v>
      </c>
      <c r="T40" s="681" t="s">
        <v>1235</v>
      </c>
      <c r="U40" s="693" t="s">
        <v>1236</v>
      </c>
      <c r="V40" s="686" t="s">
        <v>1237</v>
      </c>
      <c r="W40" s="688">
        <v>1</v>
      </c>
      <c r="X40" s="687">
        <v>46024</v>
      </c>
      <c r="Y40" s="573">
        <v>46387</v>
      </c>
      <c r="Z40" s="534">
        <v>46120</v>
      </c>
      <c r="AA40" s="550"/>
      <c r="AB40" s="640" t="s">
        <v>1238</v>
      </c>
      <c r="AC40" s="542" t="s">
        <v>934</v>
      </c>
      <c r="AD40" s="61" t="s">
        <v>1049</v>
      </c>
      <c r="AE40" s="534">
        <v>46210</v>
      </c>
      <c r="AF40" s="694">
        <f>3/4</f>
        <v>0.75</v>
      </c>
      <c r="AG40" s="694">
        <v>0.75</v>
      </c>
      <c r="AH40" s="546" t="s">
        <v>2598</v>
      </c>
      <c r="AI40" s="542" t="s">
        <v>934</v>
      </c>
      <c r="AJ40" s="532" t="s">
        <v>2669</v>
      </c>
      <c r="AK40" s="534"/>
      <c r="AL40" s="533"/>
      <c r="AM40" s="533"/>
      <c r="AN40" s="546"/>
      <c r="AO40" s="842"/>
      <c r="AP40" s="546"/>
      <c r="AQ40" s="534"/>
      <c r="AR40" s="533"/>
      <c r="AS40" s="533"/>
      <c r="AT40" s="640"/>
      <c r="AU40" s="842"/>
      <c r="AV40" s="546"/>
    </row>
    <row r="41" spans="1:48" s="545" customFormat="1" ht="205.5" customHeight="1">
      <c r="A41" s="645" t="s">
        <v>953</v>
      </c>
      <c r="B41" s="645" t="s">
        <v>1206</v>
      </c>
      <c r="C41" s="645" t="s">
        <v>1207</v>
      </c>
      <c r="D41" s="539" t="s">
        <v>1208</v>
      </c>
      <c r="E41" s="539" t="s">
        <v>1232</v>
      </c>
      <c r="F41" s="642" t="s">
        <v>1239</v>
      </c>
      <c r="G41" s="554" t="s">
        <v>1234</v>
      </c>
      <c r="H41" s="654" t="s">
        <v>927</v>
      </c>
      <c r="I41" s="655" t="s">
        <v>1027</v>
      </c>
      <c r="J41" s="654" t="s">
        <v>935</v>
      </c>
      <c r="K41" s="654" t="s">
        <v>948</v>
      </c>
      <c r="L41" s="607" t="str">
        <f>VLOOKUP(J41,[13]Anexos!$B$37:$G$43,(HLOOKUP(K41,[13]Anexos!$C$37:$G$38,2,0)),0)</f>
        <v>Moderado</v>
      </c>
      <c r="M41" s="681" t="s">
        <v>1240</v>
      </c>
      <c r="N41" s="529" t="s">
        <v>929</v>
      </c>
      <c r="O41" s="529" t="s">
        <v>930</v>
      </c>
      <c r="P41" s="645" t="s">
        <v>931</v>
      </c>
      <c r="Q41" s="645" t="s">
        <v>948</v>
      </c>
      <c r="R41" s="541" t="str">
        <f>VLOOKUP(P41,[13]Anexos!$B$37:$G$43,(HLOOKUP(Q41,[13]Anexos!$C$37:$G$38,2,0)),0)</f>
        <v>Moderado</v>
      </c>
      <c r="S41" s="647" t="s">
        <v>932</v>
      </c>
      <c r="T41" s="681" t="s">
        <v>1240</v>
      </c>
      <c r="U41" s="693" t="s">
        <v>1019</v>
      </c>
      <c r="V41" s="686" t="s">
        <v>1241</v>
      </c>
      <c r="W41" s="688">
        <v>1</v>
      </c>
      <c r="X41" s="687">
        <v>46024</v>
      </c>
      <c r="Y41" s="573">
        <v>46387</v>
      </c>
      <c r="Z41" s="534">
        <v>46120</v>
      </c>
      <c r="AA41" s="533">
        <v>0.1</v>
      </c>
      <c r="AB41" s="618" t="s">
        <v>1021</v>
      </c>
      <c r="AC41" s="542" t="s">
        <v>934</v>
      </c>
      <c r="AD41" s="61" t="s">
        <v>1062</v>
      </c>
      <c r="AE41" s="534">
        <v>46210</v>
      </c>
      <c r="AF41" s="688">
        <v>0.3</v>
      </c>
      <c r="AG41" s="695">
        <v>0.4</v>
      </c>
      <c r="AH41" s="575" t="s">
        <v>2569</v>
      </c>
      <c r="AI41" s="542" t="s">
        <v>934</v>
      </c>
      <c r="AJ41" s="546" t="s">
        <v>2665</v>
      </c>
      <c r="AK41" s="534"/>
      <c r="AL41" s="533"/>
      <c r="AM41" s="533"/>
      <c r="AN41" s="546"/>
      <c r="AO41" s="855"/>
      <c r="AP41" s="546"/>
      <c r="AQ41" s="534"/>
      <c r="AR41" s="695"/>
      <c r="AS41" s="695"/>
      <c r="AT41" s="575"/>
      <c r="AU41" s="855"/>
      <c r="AV41" s="546"/>
    </row>
    <row r="42" spans="1:48" ht="195" customHeight="1">
      <c r="A42" s="645" t="s">
        <v>953</v>
      </c>
      <c r="B42" s="645" t="s">
        <v>1206</v>
      </c>
      <c r="C42" s="645" t="s">
        <v>1207</v>
      </c>
      <c r="D42" s="539" t="s">
        <v>1208</v>
      </c>
      <c r="E42" s="539" t="s">
        <v>1232</v>
      </c>
      <c r="F42" s="642" t="s">
        <v>1242</v>
      </c>
      <c r="G42" s="554" t="s">
        <v>1234</v>
      </c>
      <c r="H42" s="654" t="s">
        <v>927</v>
      </c>
      <c r="I42" s="655" t="s">
        <v>1027</v>
      </c>
      <c r="J42" s="654" t="s">
        <v>935</v>
      </c>
      <c r="K42" s="654" t="s">
        <v>948</v>
      </c>
      <c r="L42" s="607" t="str">
        <f>VLOOKUP(J42,[13]Anexos!$B$37:$G$43,(HLOOKUP(K42,[13]Anexos!$C$37:$G$38,2,0)),0)</f>
        <v>Moderado</v>
      </c>
      <c r="M42" s="678" t="s">
        <v>1243</v>
      </c>
      <c r="N42" s="529" t="s">
        <v>929</v>
      </c>
      <c r="O42" s="529" t="s">
        <v>930</v>
      </c>
      <c r="P42" s="645" t="s">
        <v>931</v>
      </c>
      <c r="Q42" s="645" t="s">
        <v>948</v>
      </c>
      <c r="R42" s="541" t="str">
        <f>VLOOKUP(P42,[13]Anexos!$B$37:$G$43,(HLOOKUP(Q42,[13]Anexos!$C$37:$G$38,2,0)),0)</f>
        <v>Moderado</v>
      </c>
      <c r="S42" s="647" t="s">
        <v>932</v>
      </c>
      <c r="T42" s="678" t="s">
        <v>1243</v>
      </c>
      <c r="U42" s="693" t="s">
        <v>1244</v>
      </c>
      <c r="V42" s="696" t="s">
        <v>1245</v>
      </c>
      <c r="W42" s="688">
        <v>1</v>
      </c>
      <c r="X42" s="691">
        <v>46055</v>
      </c>
      <c r="Y42" s="573">
        <v>46387</v>
      </c>
      <c r="Z42" s="534">
        <v>46120</v>
      </c>
      <c r="AA42" s="550">
        <v>0.25</v>
      </c>
      <c r="AB42" s="640" t="s">
        <v>1246</v>
      </c>
      <c r="AC42" s="542" t="s">
        <v>934</v>
      </c>
      <c r="AD42" s="61" t="s">
        <v>1062</v>
      </c>
      <c r="AE42" s="534">
        <v>46210</v>
      </c>
      <c r="AF42" s="533">
        <v>0.25</v>
      </c>
      <c r="AG42" s="533">
        <v>0.5</v>
      </c>
      <c r="AH42" s="532" t="s">
        <v>2599</v>
      </c>
      <c r="AI42" s="542" t="s">
        <v>934</v>
      </c>
      <c r="AJ42" s="546" t="s">
        <v>2665</v>
      </c>
      <c r="AK42" s="534"/>
      <c r="AL42" s="533"/>
      <c r="AM42" s="533"/>
      <c r="AN42" s="546"/>
      <c r="AO42" s="855"/>
      <c r="AP42" s="546"/>
      <c r="AQ42" s="534"/>
      <c r="AR42" s="533"/>
      <c r="AS42" s="533"/>
      <c r="AT42" s="546"/>
      <c r="AU42" s="855"/>
      <c r="AV42" s="546"/>
    </row>
    <row r="43" spans="1:48" ht="203.25" customHeight="1">
      <c r="A43" s="645" t="s">
        <v>953</v>
      </c>
      <c r="B43" s="645" t="s">
        <v>1206</v>
      </c>
      <c r="C43" s="645" t="s">
        <v>1207</v>
      </c>
      <c r="D43" s="539" t="s">
        <v>1208</v>
      </c>
      <c r="E43" s="539" t="s">
        <v>1232</v>
      </c>
      <c r="F43" s="642" t="s">
        <v>1247</v>
      </c>
      <c r="G43" s="539" t="s">
        <v>1234</v>
      </c>
      <c r="H43" s="645" t="s">
        <v>927</v>
      </c>
      <c r="I43" s="646" t="s">
        <v>1027</v>
      </c>
      <c r="J43" s="645" t="s">
        <v>935</v>
      </c>
      <c r="K43" s="645" t="s">
        <v>948</v>
      </c>
      <c r="L43" s="541" t="str">
        <f>VLOOKUP(J43,[13]Anexos!$B$37:$G$43,(HLOOKUP(K43,[13]Anexos!$C$37:$G$38,2,0)),0)</f>
        <v>Moderado</v>
      </c>
      <c r="M43" s="640" t="s">
        <v>1248</v>
      </c>
      <c r="N43" s="529" t="s">
        <v>929</v>
      </c>
      <c r="O43" s="529" t="s">
        <v>930</v>
      </c>
      <c r="P43" s="645" t="s">
        <v>931</v>
      </c>
      <c r="Q43" s="645" t="s">
        <v>948</v>
      </c>
      <c r="R43" s="541" t="str">
        <f>VLOOKUP(P43,[13]Anexos!$B$37:$G$43,(HLOOKUP(Q43,[13]Anexos!$C$37:$G$38,2,0)),0)</f>
        <v>Moderado</v>
      </c>
      <c r="S43" s="647" t="s">
        <v>932</v>
      </c>
      <c r="T43" s="640" t="s">
        <v>1248</v>
      </c>
      <c r="U43" s="693" t="s">
        <v>1236</v>
      </c>
      <c r="V43" s="686" t="s">
        <v>1249</v>
      </c>
      <c r="W43" s="688">
        <v>1</v>
      </c>
      <c r="X43" s="687">
        <v>46024</v>
      </c>
      <c r="Y43" s="573">
        <v>46387</v>
      </c>
      <c r="Z43" s="534">
        <v>46120</v>
      </c>
      <c r="AA43" s="533"/>
      <c r="AB43" s="640" t="s">
        <v>1250</v>
      </c>
      <c r="AC43" s="542" t="s">
        <v>934</v>
      </c>
      <c r="AD43" s="61" t="s">
        <v>1049</v>
      </c>
      <c r="AE43" s="534">
        <v>46210</v>
      </c>
      <c r="AF43" s="550">
        <v>0.5</v>
      </c>
      <c r="AG43" s="533">
        <v>0.5</v>
      </c>
      <c r="AH43" s="546" t="s">
        <v>2600</v>
      </c>
      <c r="AI43" s="542" t="s">
        <v>934</v>
      </c>
      <c r="AJ43" s="546" t="s">
        <v>2670</v>
      </c>
      <c r="AK43" s="534"/>
      <c r="AL43" s="533"/>
      <c r="AM43" s="533"/>
      <c r="AN43" s="546"/>
      <c r="AO43" s="844"/>
      <c r="AP43" s="546"/>
      <c r="AQ43" s="534"/>
      <c r="AR43" s="533"/>
      <c r="AS43" s="533"/>
      <c r="AT43" s="546"/>
      <c r="AU43" s="844"/>
      <c r="AV43" s="546"/>
    </row>
    <row r="44" spans="1:48" s="545" customFormat="1" ht="267.75">
      <c r="A44" s="299" t="s">
        <v>955</v>
      </c>
      <c r="B44" s="306" t="s">
        <v>956</v>
      </c>
      <c r="C44" s="306" t="s">
        <v>1251</v>
      </c>
      <c r="D44" s="306" t="s">
        <v>968</v>
      </c>
      <c r="E44" s="856" t="s">
        <v>1252</v>
      </c>
      <c r="F44" s="305" t="s">
        <v>1253</v>
      </c>
      <c r="G44" s="70" t="s">
        <v>1254</v>
      </c>
      <c r="H44" s="528" t="s">
        <v>927</v>
      </c>
      <c r="I44" s="857" t="s">
        <v>952</v>
      </c>
      <c r="J44" s="528" t="s">
        <v>939</v>
      </c>
      <c r="K44" s="528" t="s">
        <v>948</v>
      </c>
      <c r="L44" s="541" t="str">
        <f>VLOOKUP(J44,[14]Anexos!$B$37:$G$43,(HLOOKUP(K44,[14]Anexos!$C$37:$G$38,2,0)),0)</f>
        <v>Alto</v>
      </c>
      <c r="M44" s="62" t="s">
        <v>1255</v>
      </c>
      <c r="N44" s="529" t="s">
        <v>929</v>
      </c>
      <c r="O44" s="529" t="s">
        <v>930</v>
      </c>
      <c r="P44" s="528" t="s">
        <v>931</v>
      </c>
      <c r="Q44" s="528" t="s">
        <v>948</v>
      </c>
      <c r="R44" s="541" t="str">
        <f>VLOOKUP(P44,[14]Anexos!$B$37:$G$43,(HLOOKUP(Q44,[14]Anexos!$C$37:$G$38,2,0)),0)</f>
        <v>Moderado</v>
      </c>
      <c r="S44" s="615" t="s">
        <v>932</v>
      </c>
      <c r="T44" s="62" t="s">
        <v>1256</v>
      </c>
      <c r="U44" s="306" t="s">
        <v>1257</v>
      </c>
      <c r="V44" s="70" t="s">
        <v>1258</v>
      </c>
      <c r="W44" s="67">
        <v>1</v>
      </c>
      <c r="X44" s="310">
        <v>46023</v>
      </c>
      <c r="Y44" s="68">
        <v>46387</v>
      </c>
      <c r="Z44" s="564">
        <v>46121</v>
      </c>
      <c r="AA44" s="538">
        <v>1</v>
      </c>
      <c r="AB44" s="69" t="s">
        <v>1259</v>
      </c>
      <c r="AC44" s="66" t="s">
        <v>934</v>
      </c>
      <c r="AD44" s="62" t="s">
        <v>1260</v>
      </c>
      <c r="AE44" s="534">
        <v>46210</v>
      </c>
      <c r="AF44" s="533">
        <v>1</v>
      </c>
      <c r="AG44" s="533">
        <v>1</v>
      </c>
      <c r="AH44" s="69" t="s">
        <v>2601</v>
      </c>
      <c r="AI44" s="529" t="s">
        <v>934</v>
      </c>
      <c r="AJ44" s="546" t="s">
        <v>2671</v>
      </c>
      <c r="AK44" s="531"/>
      <c r="AL44" s="530"/>
      <c r="AM44" s="530"/>
      <c r="AN44" s="528"/>
      <c r="AO44" s="529"/>
      <c r="AP44" s="528"/>
      <c r="AQ44" s="531"/>
      <c r="AR44" s="530"/>
      <c r="AS44" s="530"/>
      <c r="AT44" s="528"/>
      <c r="AU44" s="529"/>
      <c r="AV44" s="528"/>
    </row>
    <row r="45" spans="1:48" s="545" customFormat="1" ht="251.25" customHeight="1">
      <c r="A45" s="299" t="s">
        <v>955</v>
      </c>
      <c r="B45" s="306" t="s">
        <v>956</v>
      </c>
      <c r="C45" s="306" t="s">
        <v>1251</v>
      </c>
      <c r="D45" s="306" t="s">
        <v>968</v>
      </c>
      <c r="E45" s="856" t="s">
        <v>1252</v>
      </c>
      <c r="F45" s="305" t="s">
        <v>1261</v>
      </c>
      <c r="G45" s="70" t="s">
        <v>1254</v>
      </c>
      <c r="H45" s="528" t="s">
        <v>927</v>
      </c>
      <c r="I45" s="857" t="s">
        <v>952</v>
      </c>
      <c r="J45" s="528" t="s">
        <v>939</v>
      </c>
      <c r="K45" s="528" t="s">
        <v>948</v>
      </c>
      <c r="L45" s="541" t="str">
        <f>VLOOKUP(J45,[14]Anexos!$B$37:$G$43,(HLOOKUP(K45,[14]Anexos!$C$37:$G$38,2,0)),0)</f>
        <v>Alto</v>
      </c>
      <c r="M45" s="62" t="s">
        <v>1262</v>
      </c>
      <c r="N45" s="529" t="s">
        <v>929</v>
      </c>
      <c r="O45" s="529" t="s">
        <v>930</v>
      </c>
      <c r="P45" s="528" t="s">
        <v>931</v>
      </c>
      <c r="Q45" s="528" t="s">
        <v>948</v>
      </c>
      <c r="R45" s="541" t="str">
        <f>VLOOKUP(P45,[14]Anexos!$B$37:$G$43,(HLOOKUP(Q45,[14]Anexos!$C$37:$G$38,2,0)),0)</f>
        <v>Moderado</v>
      </c>
      <c r="S45" s="615" t="s">
        <v>932</v>
      </c>
      <c r="T45" s="62" t="s">
        <v>1262</v>
      </c>
      <c r="U45" s="306" t="s">
        <v>1263</v>
      </c>
      <c r="V45" s="66" t="s">
        <v>1264</v>
      </c>
      <c r="W45" s="67">
        <v>1</v>
      </c>
      <c r="X45" s="310">
        <v>46023</v>
      </c>
      <c r="Y45" s="68">
        <v>46387</v>
      </c>
      <c r="Z45" s="564">
        <v>46121</v>
      </c>
      <c r="AA45" s="538">
        <v>1</v>
      </c>
      <c r="AB45" s="69" t="s">
        <v>1265</v>
      </c>
      <c r="AC45" s="66" t="s">
        <v>934</v>
      </c>
      <c r="AD45" s="62" t="s">
        <v>1260</v>
      </c>
      <c r="AE45" s="534">
        <v>46210</v>
      </c>
      <c r="AF45" s="533">
        <v>1</v>
      </c>
      <c r="AG45" s="533">
        <v>1</v>
      </c>
      <c r="AH45" s="69" t="s">
        <v>2602</v>
      </c>
      <c r="AI45" s="529" t="s">
        <v>934</v>
      </c>
      <c r="AJ45" s="546" t="s">
        <v>2671</v>
      </c>
      <c r="AK45" s="531"/>
      <c r="AL45" s="530"/>
      <c r="AM45" s="530"/>
      <c r="AN45" s="528"/>
      <c r="AO45" s="529"/>
      <c r="AP45" s="528"/>
      <c r="AQ45" s="531"/>
      <c r="AR45" s="530"/>
      <c r="AS45" s="530"/>
      <c r="AT45" s="528"/>
      <c r="AU45" s="529"/>
      <c r="AV45" s="528"/>
    </row>
    <row r="46" spans="1:48" s="545" customFormat="1" ht="165.75">
      <c r="A46" s="299" t="s">
        <v>955</v>
      </c>
      <c r="B46" s="306" t="s">
        <v>956</v>
      </c>
      <c r="C46" s="306" t="s">
        <v>1251</v>
      </c>
      <c r="D46" s="306" t="s">
        <v>968</v>
      </c>
      <c r="E46" s="856" t="s">
        <v>1252</v>
      </c>
      <c r="F46" s="305" t="s">
        <v>1261</v>
      </c>
      <c r="G46" s="70" t="s">
        <v>1254</v>
      </c>
      <c r="H46" s="528" t="s">
        <v>927</v>
      </c>
      <c r="I46" s="857" t="s">
        <v>952</v>
      </c>
      <c r="J46" s="528" t="s">
        <v>939</v>
      </c>
      <c r="K46" s="528" t="s">
        <v>948</v>
      </c>
      <c r="L46" s="541" t="str">
        <f>VLOOKUP(J46,[14]Anexos!$B$37:$G$43,(HLOOKUP(K46,[14]Anexos!$C$37:$G$38,2,0)),0)</f>
        <v>Alto</v>
      </c>
      <c r="M46" s="62" t="s">
        <v>1266</v>
      </c>
      <c r="N46" s="529" t="s">
        <v>929</v>
      </c>
      <c r="O46" s="529" t="s">
        <v>930</v>
      </c>
      <c r="P46" s="528" t="s">
        <v>931</v>
      </c>
      <c r="Q46" s="528" t="s">
        <v>948</v>
      </c>
      <c r="R46" s="541" t="str">
        <f>VLOOKUP(P46,[14]Anexos!$B$37:$G$43,(HLOOKUP(Q46,[14]Anexos!$C$37:$G$38,2,0)),0)</f>
        <v>Moderado</v>
      </c>
      <c r="S46" s="615" t="s">
        <v>932</v>
      </c>
      <c r="T46" s="62" t="s">
        <v>1266</v>
      </c>
      <c r="U46" s="306" t="s">
        <v>1263</v>
      </c>
      <c r="V46" s="66" t="s">
        <v>1267</v>
      </c>
      <c r="W46" s="67">
        <v>1</v>
      </c>
      <c r="X46" s="310">
        <v>46023</v>
      </c>
      <c r="Y46" s="68">
        <v>46387</v>
      </c>
      <c r="Z46" s="564">
        <v>46121</v>
      </c>
      <c r="AA46" s="538">
        <v>1</v>
      </c>
      <c r="AB46" s="69" t="s">
        <v>1268</v>
      </c>
      <c r="AC46" s="66" t="s">
        <v>934</v>
      </c>
      <c r="AD46" s="62" t="s">
        <v>1260</v>
      </c>
      <c r="AE46" s="534">
        <v>46210</v>
      </c>
      <c r="AF46" s="533">
        <v>1</v>
      </c>
      <c r="AG46" s="533">
        <v>1</v>
      </c>
      <c r="AH46" s="69" t="s">
        <v>2603</v>
      </c>
      <c r="AI46" s="529" t="s">
        <v>934</v>
      </c>
      <c r="AJ46" s="546" t="s">
        <v>2671</v>
      </c>
      <c r="AK46" s="531"/>
      <c r="AL46" s="530"/>
      <c r="AM46" s="530"/>
      <c r="AN46" s="528"/>
      <c r="AO46" s="529"/>
      <c r="AP46" s="528"/>
      <c r="AQ46" s="531"/>
      <c r="AR46" s="530"/>
      <c r="AS46" s="530"/>
      <c r="AT46" s="528"/>
      <c r="AU46" s="529"/>
      <c r="AV46" s="528"/>
    </row>
    <row r="47" spans="1:48" s="545" customFormat="1" ht="191.25">
      <c r="A47" s="299" t="s">
        <v>955</v>
      </c>
      <c r="B47" s="306" t="s">
        <v>956</v>
      </c>
      <c r="C47" s="62" t="s">
        <v>1269</v>
      </c>
      <c r="D47" s="66" t="s">
        <v>968</v>
      </c>
      <c r="E47" s="307" t="s">
        <v>1270</v>
      </c>
      <c r="F47" s="305" t="s">
        <v>1271</v>
      </c>
      <c r="G47" s="70" t="s">
        <v>1272</v>
      </c>
      <c r="H47" s="528" t="s">
        <v>927</v>
      </c>
      <c r="I47" s="857" t="s">
        <v>952</v>
      </c>
      <c r="J47" s="528" t="s">
        <v>928</v>
      </c>
      <c r="K47" s="528" t="s">
        <v>936</v>
      </c>
      <c r="L47" s="541" t="str">
        <f>VLOOKUP(J47,[14]Anexos!$B$37:$G$43,(HLOOKUP(K47,[14]Anexos!$C$37:$G$38,2,0)),0)</f>
        <v>Alto</v>
      </c>
      <c r="M47" s="62" t="s">
        <v>2672</v>
      </c>
      <c r="N47" s="529" t="s">
        <v>929</v>
      </c>
      <c r="O47" s="529" t="s">
        <v>930</v>
      </c>
      <c r="P47" s="528" t="s">
        <v>928</v>
      </c>
      <c r="Q47" s="528" t="s">
        <v>936</v>
      </c>
      <c r="R47" s="541" t="str">
        <f>VLOOKUP(P47,[14]Anexos!$B$37:$G$43,(HLOOKUP(Q47,[14]Anexos!$C$37:$G$38,2,0)),0)</f>
        <v>Alto</v>
      </c>
      <c r="S47" s="615" t="s">
        <v>932</v>
      </c>
      <c r="T47" s="62" t="s">
        <v>2672</v>
      </c>
      <c r="U47" s="306" t="s">
        <v>1273</v>
      </c>
      <c r="V47" s="66" t="s">
        <v>1274</v>
      </c>
      <c r="W47" s="77">
        <v>1</v>
      </c>
      <c r="X47" s="310">
        <v>46023</v>
      </c>
      <c r="Y47" s="68">
        <v>46387</v>
      </c>
      <c r="Z47" s="564">
        <v>46121</v>
      </c>
      <c r="AA47" s="538">
        <v>1</v>
      </c>
      <c r="AB47" s="69" t="s">
        <v>1275</v>
      </c>
      <c r="AC47" s="66" t="s">
        <v>934</v>
      </c>
      <c r="AD47" s="62" t="s">
        <v>1260</v>
      </c>
      <c r="AE47" s="534">
        <v>46210</v>
      </c>
      <c r="AF47" s="533">
        <v>1</v>
      </c>
      <c r="AG47" s="533">
        <v>1</v>
      </c>
      <c r="AH47" s="69" t="s">
        <v>2604</v>
      </c>
      <c r="AI47" s="529" t="s">
        <v>934</v>
      </c>
      <c r="AJ47" s="546" t="s">
        <v>2671</v>
      </c>
      <c r="AK47" s="531"/>
      <c r="AL47" s="530"/>
      <c r="AM47" s="530"/>
      <c r="AN47" s="528"/>
      <c r="AO47" s="529"/>
      <c r="AP47" s="528"/>
      <c r="AQ47" s="531"/>
      <c r="AR47" s="530"/>
      <c r="AS47" s="530"/>
      <c r="AT47" s="528"/>
      <c r="AU47" s="529"/>
      <c r="AV47" s="528"/>
    </row>
    <row r="48" spans="1:48" s="545" customFormat="1" ht="330.75" customHeight="1">
      <c r="A48" s="299" t="s">
        <v>955</v>
      </c>
      <c r="B48" s="306" t="s">
        <v>956</v>
      </c>
      <c r="C48" s="63" t="s">
        <v>1276</v>
      </c>
      <c r="D48" s="64" t="s">
        <v>968</v>
      </c>
      <c r="E48" s="307" t="s">
        <v>1277</v>
      </c>
      <c r="F48" s="316" t="s">
        <v>1278</v>
      </c>
      <c r="G48" s="70" t="s">
        <v>1279</v>
      </c>
      <c r="H48" s="528" t="s">
        <v>927</v>
      </c>
      <c r="I48" s="857" t="s">
        <v>952</v>
      </c>
      <c r="J48" s="528" t="s">
        <v>935</v>
      </c>
      <c r="K48" s="528" t="s">
        <v>1068</v>
      </c>
      <c r="L48" s="541" t="str">
        <f>VLOOKUP(J48,[14]Anexos!$B$37:$G$43,(HLOOKUP(K48,[14]Anexos!$C$37:$G$38,2,0)),0)</f>
        <v>Moderado</v>
      </c>
      <c r="M48" s="318" t="s">
        <v>2673</v>
      </c>
      <c r="N48" s="529" t="s">
        <v>929</v>
      </c>
      <c r="O48" s="529" t="s">
        <v>930</v>
      </c>
      <c r="P48" s="528" t="s">
        <v>928</v>
      </c>
      <c r="Q48" s="528" t="s">
        <v>1068</v>
      </c>
      <c r="R48" s="541" t="str">
        <f>VLOOKUP(P48,[14]Anexos!$B$37:$G$43,(HLOOKUP(Q48,[14]Anexos!$C$37:$G$38,2,0)),0)</f>
        <v>Bajo</v>
      </c>
      <c r="S48" s="615" t="s">
        <v>932</v>
      </c>
      <c r="T48" s="318" t="s">
        <v>2674</v>
      </c>
      <c r="U48" s="316" t="s">
        <v>1280</v>
      </c>
      <c r="V48" s="70" t="s">
        <v>1281</v>
      </c>
      <c r="W48" s="538">
        <v>1</v>
      </c>
      <c r="X48" s="310">
        <v>46023</v>
      </c>
      <c r="Y48" s="68">
        <v>46387</v>
      </c>
      <c r="Z48" s="564">
        <v>46121</v>
      </c>
      <c r="AA48" s="538">
        <v>0.86206896551724133</v>
      </c>
      <c r="AB48" s="69" t="s">
        <v>1282</v>
      </c>
      <c r="AC48" s="66" t="s">
        <v>934</v>
      </c>
      <c r="AD48" s="62" t="s">
        <v>1260</v>
      </c>
      <c r="AE48" s="534">
        <v>46210</v>
      </c>
      <c r="AF48" s="533">
        <v>1</v>
      </c>
      <c r="AG48" s="533">
        <v>1</v>
      </c>
      <c r="AH48" s="69" t="s">
        <v>2605</v>
      </c>
      <c r="AI48" s="529" t="s">
        <v>934</v>
      </c>
      <c r="AJ48" s="546" t="s">
        <v>2671</v>
      </c>
      <c r="AK48" s="531"/>
      <c r="AL48" s="530"/>
      <c r="AM48" s="530"/>
      <c r="AN48" s="528"/>
      <c r="AO48" s="529"/>
      <c r="AP48" s="528"/>
      <c r="AQ48" s="531"/>
      <c r="AR48" s="530"/>
      <c r="AS48" s="530"/>
      <c r="AT48" s="528"/>
      <c r="AU48" s="529"/>
      <c r="AV48" s="528"/>
    </row>
    <row r="49" spans="1:48" s="545" customFormat="1" ht="204">
      <c r="A49" s="299" t="s">
        <v>667</v>
      </c>
      <c r="B49" s="299" t="s">
        <v>1283</v>
      </c>
      <c r="C49" s="317" t="s">
        <v>1284</v>
      </c>
      <c r="D49" s="529" t="s">
        <v>968</v>
      </c>
      <c r="E49" s="65" t="s">
        <v>1285</v>
      </c>
      <c r="F49" s="319" t="s">
        <v>1286</v>
      </c>
      <c r="G49" s="64" t="s">
        <v>1287</v>
      </c>
      <c r="H49" s="642" t="s">
        <v>927</v>
      </c>
      <c r="I49" s="643" t="s">
        <v>952</v>
      </c>
      <c r="J49" s="642" t="s">
        <v>935</v>
      </c>
      <c r="K49" s="642" t="s">
        <v>936</v>
      </c>
      <c r="L49" s="541" t="str">
        <f>VLOOKUP(J49,[15]Anexos!$B$37:$G$43,(HLOOKUP(K49,[15]Anexos!$C$37:$G$38,2,0)),0)</f>
        <v>Alto</v>
      </c>
      <c r="M49" s="69" t="s">
        <v>1288</v>
      </c>
      <c r="N49" s="529" t="s">
        <v>929</v>
      </c>
      <c r="O49" s="529" t="s">
        <v>930</v>
      </c>
      <c r="P49" s="642" t="s">
        <v>928</v>
      </c>
      <c r="Q49" s="648" t="s">
        <v>936</v>
      </c>
      <c r="R49" s="541" t="str">
        <f>VLOOKUP(P49,[15]Anexos!$B$37:$G$43,(HLOOKUP(Q49,[15]Anexos!$C$37:$G$38,2,0)),0)</f>
        <v>Alto</v>
      </c>
      <c r="S49" s="644" t="s">
        <v>932</v>
      </c>
      <c r="T49" s="69" t="s">
        <v>1288</v>
      </c>
      <c r="U49" s="299" t="s">
        <v>1289</v>
      </c>
      <c r="V49" s="70" t="s">
        <v>1290</v>
      </c>
      <c r="W49" s="67">
        <v>1</v>
      </c>
      <c r="X49" s="68">
        <v>46054</v>
      </c>
      <c r="Y49" s="68">
        <v>46387</v>
      </c>
      <c r="Z49" s="534">
        <v>46112</v>
      </c>
      <c r="AA49" s="533">
        <v>0.25</v>
      </c>
      <c r="AB49" s="63" t="s">
        <v>1291</v>
      </c>
      <c r="AC49" s="529" t="s">
        <v>934</v>
      </c>
      <c r="AD49" s="546" t="s">
        <v>1180</v>
      </c>
      <c r="AE49" s="534">
        <v>46203</v>
      </c>
      <c r="AF49" s="533">
        <v>0.25</v>
      </c>
      <c r="AG49" s="533">
        <v>0.5</v>
      </c>
      <c r="AH49" s="63" t="s">
        <v>2606</v>
      </c>
      <c r="AI49" s="529" t="s">
        <v>934</v>
      </c>
      <c r="AJ49" s="546" t="s">
        <v>2642</v>
      </c>
      <c r="AK49" s="531"/>
      <c r="AL49" s="533"/>
      <c r="AM49" s="533"/>
      <c r="AN49" s="63"/>
      <c r="AO49" s="529"/>
      <c r="AP49" s="63"/>
      <c r="AQ49" s="531"/>
      <c r="AR49" s="533"/>
      <c r="AS49" s="533"/>
      <c r="AT49" s="63"/>
      <c r="AU49" s="529"/>
      <c r="AV49" s="63"/>
    </row>
    <row r="50" spans="1:48" s="545" customFormat="1" ht="191.25">
      <c r="A50" s="299" t="s">
        <v>667</v>
      </c>
      <c r="B50" s="299" t="s">
        <v>1283</v>
      </c>
      <c r="C50" s="317" t="s">
        <v>1292</v>
      </c>
      <c r="D50" s="529" t="s">
        <v>968</v>
      </c>
      <c r="E50" s="65" t="s">
        <v>1293</v>
      </c>
      <c r="F50" s="319" t="s">
        <v>1294</v>
      </c>
      <c r="G50" s="76" t="s">
        <v>1295</v>
      </c>
      <c r="H50" s="645" t="s">
        <v>927</v>
      </c>
      <c r="I50" s="646" t="s">
        <v>1027</v>
      </c>
      <c r="J50" s="645" t="s">
        <v>931</v>
      </c>
      <c r="K50" s="645" t="s">
        <v>936</v>
      </c>
      <c r="L50" s="541" t="str">
        <f>VLOOKUP(J50,[15]Anexos!$B$37:$G$43,(HLOOKUP(K50,[15]Anexos!$C$37:$G$38,2,0)),0)</f>
        <v>Alto</v>
      </c>
      <c r="M50" s="69" t="s">
        <v>1296</v>
      </c>
      <c r="N50" s="539" t="s">
        <v>929</v>
      </c>
      <c r="O50" s="539" t="s">
        <v>930</v>
      </c>
      <c r="P50" s="645" t="s">
        <v>931</v>
      </c>
      <c r="Q50" s="645" t="s">
        <v>936</v>
      </c>
      <c r="R50" s="541" t="str">
        <f>VLOOKUP(P50,[15]Anexos!$B$37:$G$43,(HLOOKUP(Q50,[15]Anexos!$C$37:$G$38,2,0)),0)</f>
        <v>Alto</v>
      </c>
      <c r="S50" s="647" t="s">
        <v>932</v>
      </c>
      <c r="T50" s="69" t="s">
        <v>1296</v>
      </c>
      <c r="U50" s="299" t="s">
        <v>1289</v>
      </c>
      <c r="V50" s="70" t="s">
        <v>1297</v>
      </c>
      <c r="W50" s="67">
        <v>1</v>
      </c>
      <c r="X50" s="68">
        <v>46023</v>
      </c>
      <c r="Y50" s="68">
        <v>46387</v>
      </c>
      <c r="Z50" s="534">
        <v>46112</v>
      </c>
      <c r="AA50" s="533">
        <v>0.25</v>
      </c>
      <c r="AB50" s="63" t="s">
        <v>1298</v>
      </c>
      <c r="AC50" s="539" t="s">
        <v>934</v>
      </c>
      <c r="AD50" s="546" t="s">
        <v>1180</v>
      </c>
      <c r="AE50" s="534">
        <v>46203</v>
      </c>
      <c r="AF50" s="533">
        <v>0.25</v>
      </c>
      <c r="AG50" s="533">
        <v>0.5</v>
      </c>
      <c r="AH50" s="63" t="s">
        <v>2607</v>
      </c>
      <c r="AI50" s="539" t="s">
        <v>934</v>
      </c>
      <c r="AJ50" s="546" t="s">
        <v>2642</v>
      </c>
      <c r="AK50" s="531"/>
      <c r="AL50" s="533"/>
      <c r="AM50" s="533"/>
      <c r="AN50" s="63"/>
      <c r="AO50" s="554"/>
      <c r="AP50" s="63"/>
      <c r="AQ50" s="531"/>
      <c r="AR50" s="533"/>
      <c r="AS50" s="533"/>
      <c r="AT50" s="63"/>
      <c r="AU50" s="554"/>
      <c r="AV50" s="63"/>
    </row>
    <row r="51" spans="1:48" s="75" customFormat="1" ht="190.35" customHeight="1">
      <c r="A51" s="299" t="s">
        <v>958</v>
      </c>
      <c r="B51" s="306" t="s">
        <v>1299</v>
      </c>
      <c r="C51" s="305" t="s">
        <v>1300</v>
      </c>
      <c r="D51" s="70" t="s">
        <v>968</v>
      </c>
      <c r="E51" s="309" t="s">
        <v>1301</v>
      </c>
      <c r="F51" s="305" t="s">
        <v>1302</v>
      </c>
      <c r="G51" s="70" t="s">
        <v>1303</v>
      </c>
      <c r="H51" s="306" t="s">
        <v>927</v>
      </c>
      <c r="I51" s="312" t="s">
        <v>959</v>
      </c>
      <c r="J51" s="306" t="s">
        <v>939</v>
      </c>
      <c r="K51" s="313" t="s">
        <v>948</v>
      </c>
      <c r="L51" s="308" t="str">
        <f>VLOOKUP(J51,[16]Anexos!$B$37:$G$43,(HLOOKUP(K51,[16]Anexos!$C$37:$G$38,2,0)),0)</f>
        <v>Alto</v>
      </c>
      <c r="M51" s="61" t="s">
        <v>1304</v>
      </c>
      <c r="N51" s="612" t="s">
        <v>929</v>
      </c>
      <c r="O51" s="612" t="s">
        <v>930</v>
      </c>
      <c r="P51" s="313" t="s">
        <v>931</v>
      </c>
      <c r="Q51" s="306" t="s">
        <v>948</v>
      </c>
      <c r="R51" s="308" t="str">
        <f>VLOOKUP(P51,[2]Anexos!$B$37:$G$43,(HLOOKUP(Q51,[2]Anexos!$C$37:$G$38,2,0)),0)</f>
        <v>Moderado</v>
      </c>
      <c r="S51" s="309" t="s">
        <v>932</v>
      </c>
      <c r="T51" s="61" t="s">
        <v>1304</v>
      </c>
      <c r="U51" s="74" t="s">
        <v>1305</v>
      </c>
      <c r="V51" s="612" t="s">
        <v>1306</v>
      </c>
      <c r="W51" s="72" t="s">
        <v>1307</v>
      </c>
      <c r="X51" s="73">
        <v>46023</v>
      </c>
      <c r="Y51" s="73">
        <v>46387</v>
      </c>
      <c r="Z51" s="698">
        <v>46210</v>
      </c>
      <c r="AA51" s="699">
        <f>53/850</f>
        <v>6.235294117647059E-2</v>
      </c>
      <c r="AB51" s="78" t="s">
        <v>1308</v>
      </c>
      <c r="AC51" s="320" t="s">
        <v>934</v>
      </c>
      <c r="AD51" s="78" t="s">
        <v>1309</v>
      </c>
      <c r="AE51" s="534">
        <v>46210</v>
      </c>
      <c r="AF51" s="533">
        <f>458/850</f>
        <v>0.5388235294117647</v>
      </c>
      <c r="AG51" s="533">
        <f>(53+458)/850</f>
        <v>0.60117647058823531</v>
      </c>
      <c r="AH51" s="78" t="s">
        <v>2608</v>
      </c>
      <c r="AI51" s="611" t="s">
        <v>934</v>
      </c>
      <c r="AJ51" s="311" t="s">
        <v>2675</v>
      </c>
      <c r="AK51" s="534"/>
      <c r="AL51" s="533"/>
      <c r="AM51" s="533"/>
      <c r="AN51" s="61"/>
      <c r="AO51" s="858"/>
      <c r="AP51" s="61"/>
      <c r="AQ51" s="534"/>
      <c r="AR51" s="534"/>
      <c r="AS51" s="550"/>
      <c r="AT51" s="61"/>
      <c r="AU51" s="858"/>
      <c r="AV51" s="61"/>
    </row>
    <row r="52" spans="1:48" s="321" customFormat="1" ht="131.44999999999999" customHeight="1">
      <c r="A52" s="299" t="s">
        <v>958</v>
      </c>
      <c r="B52" s="306" t="s">
        <v>1299</v>
      </c>
      <c r="C52" s="305" t="s">
        <v>1300</v>
      </c>
      <c r="D52" s="70" t="s">
        <v>968</v>
      </c>
      <c r="E52" s="309" t="s">
        <v>1301</v>
      </c>
      <c r="F52" s="305" t="s">
        <v>1302</v>
      </c>
      <c r="G52" s="70" t="s">
        <v>1303</v>
      </c>
      <c r="H52" s="306" t="s">
        <v>927</v>
      </c>
      <c r="I52" s="312" t="s">
        <v>959</v>
      </c>
      <c r="J52" s="306" t="s">
        <v>939</v>
      </c>
      <c r="K52" s="313" t="s">
        <v>948</v>
      </c>
      <c r="L52" s="308" t="str">
        <f>VLOOKUP(J52,[16]Anexos!$B$37:$G$43,(HLOOKUP(K52,[16]Anexos!$C$37:$G$38,2,0)),0)</f>
        <v>Alto</v>
      </c>
      <c r="M52" s="61" t="s">
        <v>1310</v>
      </c>
      <c r="N52" s="612" t="s">
        <v>929</v>
      </c>
      <c r="O52" s="66" t="s">
        <v>930</v>
      </c>
      <c r="P52" s="313" t="s">
        <v>931</v>
      </c>
      <c r="Q52" s="306" t="s">
        <v>948</v>
      </c>
      <c r="R52" s="308" t="str">
        <f>VLOOKUP(P52,[2]Anexos!$B$37:$G$43,(HLOOKUP(Q52,[2]Anexos!$C$37:$G$38,2,0)),0)</f>
        <v>Moderado</v>
      </c>
      <c r="S52" s="309" t="s">
        <v>932</v>
      </c>
      <c r="T52" s="61" t="s">
        <v>1310</v>
      </c>
      <c r="U52" s="74" t="s">
        <v>1311</v>
      </c>
      <c r="V52" s="612" t="s">
        <v>1312</v>
      </c>
      <c r="W52" s="612" t="s">
        <v>1313</v>
      </c>
      <c r="X52" s="73">
        <v>46023</v>
      </c>
      <c r="Y52" s="73">
        <v>46387</v>
      </c>
      <c r="Z52" s="698">
        <v>46210</v>
      </c>
      <c r="AA52" s="699">
        <v>1</v>
      </c>
      <c r="AB52" s="78" t="s">
        <v>1314</v>
      </c>
      <c r="AC52" s="320" t="s">
        <v>934</v>
      </c>
      <c r="AD52" s="78" t="s">
        <v>1315</v>
      </c>
      <c r="AE52" s="534">
        <v>46210</v>
      </c>
      <c r="AF52" s="550">
        <v>1</v>
      </c>
      <c r="AG52" s="550">
        <v>1</v>
      </c>
      <c r="AH52" s="78" t="s">
        <v>2609</v>
      </c>
      <c r="AI52" s="611" t="s">
        <v>934</v>
      </c>
      <c r="AJ52" s="61" t="s">
        <v>2675</v>
      </c>
      <c r="AK52" s="534"/>
      <c r="AL52" s="533"/>
      <c r="AM52" s="533"/>
      <c r="AN52" s="61"/>
      <c r="AO52" s="859"/>
      <c r="AP52" s="61"/>
      <c r="AQ52" s="534"/>
      <c r="AR52" s="533"/>
      <c r="AS52" s="533"/>
      <c r="AT52" s="61"/>
      <c r="AU52" s="859"/>
      <c r="AV52" s="61"/>
    </row>
    <row r="53" spans="1:48" s="321" customFormat="1" ht="219" customHeight="1">
      <c r="A53" s="299" t="s">
        <v>958</v>
      </c>
      <c r="B53" s="306" t="s">
        <v>1299</v>
      </c>
      <c r="C53" s="305" t="s">
        <v>1300</v>
      </c>
      <c r="D53" s="70" t="s">
        <v>968</v>
      </c>
      <c r="E53" s="309" t="s">
        <v>1301</v>
      </c>
      <c r="F53" s="316" t="s">
        <v>1316</v>
      </c>
      <c r="G53" s="70" t="s">
        <v>1303</v>
      </c>
      <c r="H53" s="306" t="s">
        <v>927</v>
      </c>
      <c r="I53" s="312" t="s">
        <v>959</v>
      </c>
      <c r="J53" s="306" t="s">
        <v>939</v>
      </c>
      <c r="K53" s="313" t="s">
        <v>948</v>
      </c>
      <c r="L53" s="308" t="str">
        <f>VLOOKUP(J53,[16]Anexos!$B$37:$G$43,(HLOOKUP(K53,[16]Anexos!$C$37:$G$38,2,0)),0)</f>
        <v>Alto</v>
      </c>
      <c r="M53" s="61" t="s">
        <v>1317</v>
      </c>
      <c r="N53" s="612" t="s">
        <v>929</v>
      </c>
      <c r="O53" s="612" t="s">
        <v>930</v>
      </c>
      <c r="P53" s="313" t="s">
        <v>931</v>
      </c>
      <c r="Q53" s="306" t="s">
        <v>948</v>
      </c>
      <c r="R53" s="308" t="str">
        <f>VLOOKUP(P53,[2]Anexos!$B$37:$G$43,(HLOOKUP(Q53,[2]Anexos!$C$37:$G$38,2,0)),0)</f>
        <v>Moderado</v>
      </c>
      <c r="S53" s="309" t="s">
        <v>932</v>
      </c>
      <c r="T53" s="61" t="s">
        <v>1318</v>
      </c>
      <c r="U53" s="74" t="s">
        <v>1311</v>
      </c>
      <c r="V53" s="612" t="s">
        <v>1319</v>
      </c>
      <c r="W53" s="612" t="s">
        <v>1320</v>
      </c>
      <c r="X53" s="73">
        <v>46023</v>
      </c>
      <c r="Y53" s="73">
        <v>46387</v>
      </c>
      <c r="Z53" s="698">
        <v>46210</v>
      </c>
      <c r="AA53" s="699">
        <v>0.25</v>
      </c>
      <c r="AB53" s="78" t="s">
        <v>2676</v>
      </c>
      <c r="AC53" s="320" t="s">
        <v>934</v>
      </c>
      <c r="AD53" s="78" t="s">
        <v>1321</v>
      </c>
      <c r="AE53" s="534">
        <v>46210</v>
      </c>
      <c r="AF53" s="550">
        <f>1/4</f>
        <v>0.25</v>
      </c>
      <c r="AG53" s="550">
        <f>2/4</f>
        <v>0.5</v>
      </c>
      <c r="AH53" s="78" t="s">
        <v>2610</v>
      </c>
      <c r="AI53" s="611" t="s">
        <v>934</v>
      </c>
      <c r="AJ53" s="78" t="s">
        <v>2675</v>
      </c>
      <c r="AK53" s="534"/>
      <c r="AL53" s="533"/>
      <c r="AM53" s="533"/>
      <c r="AN53" s="61"/>
      <c r="AO53" s="860"/>
      <c r="AP53" s="61"/>
      <c r="AQ53" s="534"/>
      <c r="AR53" s="533"/>
      <c r="AS53" s="533"/>
      <c r="AT53" s="61"/>
      <c r="AU53" s="860"/>
      <c r="AV53" s="61"/>
    </row>
    <row r="54" spans="1:48" s="75" customFormat="1" ht="216.75">
      <c r="A54" s="299" t="s">
        <v>958</v>
      </c>
      <c r="B54" s="306" t="s">
        <v>1299</v>
      </c>
      <c r="C54" s="305" t="s">
        <v>1300</v>
      </c>
      <c r="D54" s="70" t="s">
        <v>968</v>
      </c>
      <c r="E54" s="70" t="s">
        <v>1322</v>
      </c>
      <c r="F54" s="305" t="s">
        <v>1323</v>
      </c>
      <c r="G54" s="697" t="s">
        <v>1324</v>
      </c>
      <c r="H54" s="306" t="s">
        <v>927</v>
      </c>
      <c r="I54" s="312" t="s">
        <v>959</v>
      </c>
      <c r="J54" s="306" t="s">
        <v>939</v>
      </c>
      <c r="K54" s="305" t="s">
        <v>948</v>
      </c>
      <c r="L54" s="308" t="str">
        <f>VLOOKUP(J54,[16]Anexos!$B$37:$G$43,(HLOOKUP(K54,[16]Anexos!$C$37:$G$38,2,0)),0)</f>
        <v>Alto</v>
      </c>
      <c r="M54" s="61" t="s">
        <v>1325</v>
      </c>
      <c r="N54" s="612" t="s">
        <v>929</v>
      </c>
      <c r="O54" s="612" t="s">
        <v>930</v>
      </c>
      <c r="P54" s="305" t="s">
        <v>931</v>
      </c>
      <c r="Q54" s="306" t="s">
        <v>948</v>
      </c>
      <c r="R54" s="308" t="s">
        <v>965</v>
      </c>
      <c r="S54" s="309" t="s">
        <v>932</v>
      </c>
      <c r="T54" s="61" t="s">
        <v>1325</v>
      </c>
      <c r="U54" s="74" t="s">
        <v>1305</v>
      </c>
      <c r="V54" s="612" t="s">
        <v>1326</v>
      </c>
      <c r="W54" s="612" t="s">
        <v>1307</v>
      </c>
      <c r="X54" s="73">
        <v>46023</v>
      </c>
      <c r="Y54" s="73">
        <v>46387</v>
      </c>
      <c r="Z54" s="698">
        <v>46210</v>
      </c>
      <c r="AA54" s="699">
        <v>6.2399999999999997E-2</v>
      </c>
      <c r="AB54" s="78" t="s">
        <v>1327</v>
      </c>
      <c r="AC54" s="320" t="s">
        <v>934</v>
      </c>
      <c r="AD54" s="78" t="s">
        <v>1309</v>
      </c>
      <c r="AE54" s="534">
        <v>46210</v>
      </c>
      <c r="AF54" s="533">
        <f>458/850</f>
        <v>0.5388235294117647</v>
      </c>
      <c r="AG54" s="533">
        <f>(53+458)/850</f>
        <v>0.60117647058823531</v>
      </c>
      <c r="AH54" s="78" t="s">
        <v>2611</v>
      </c>
      <c r="AI54" s="611" t="s">
        <v>934</v>
      </c>
      <c r="AJ54" s="78" t="s">
        <v>2675</v>
      </c>
      <c r="AK54" s="534"/>
      <c r="AL54" s="533"/>
      <c r="AM54" s="533"/>
      <c r="AN54" s="61"/>
      <c r="AO54" s="858"/>
      <c r="AP54" s="61"/>
      <c r="AQ54" s="534"/>
      <c r="AR54" s="533"/>
      <c r="AS54" s="533"/>
      <c r="AT54" s="61"/>
      <c r="AU54" s="858"/>
      <c r="AV54" s="61"/>
    </row>
    <row r="55" spans="1:48" s="321" customFormat="1" ht="177" customHeight="1">
      <c r="A55" s="299" t="s">
        <v>958</v>
      </c>
      <c r="B55" s="306" t="s">
        <v>1299</v>
      </c>
      <c r="C55" s="305" t="s">
        <v>1300</v>
      </c>
      <c r="D55" s="70" t="s">
        <v>968</v>
      </c>
      <c r="E55" s="70" t="s">
        <v>1322</v>
      </c>
      <c r="F55" s="305" t="s">
        <v>1323</v>
      </c>
      <c r="G55" s="697" t="s">
        <v>1324</v>
      </c>
      <c r="H55" s="306" t="s">
        <v>927</v>
      </c>
      <c r="I55" s="312" t="s">
        <v>959</v>
      </c>
      <c r="J55" s="306" t="s">
        <v>939</v>
      </c>
      <c r="K55" s="305" t="s">
        <v>948</v>
      </c>
      <c r="L55" s="308" t="str">
        <f>VLOOKUP(J55,[16]Anexos!$B$37:$G$43,(HLOOKUP(K55,[16]Anexos!$C$37:$G$38,2,0)),0)</f>
        <v>Alto</v>
      </c>
      <c r="M55" s="61" t="s">
        <v>1328</v>
      </c>
      <c r="N55" s="612" t="s">
        <v>929</v>
      </c>
      <c r="O55" s="612" t="s">
        <v>930</v>
      </c>
      <c r="P55" s="305" t="s">
        <v>931</v>
      </c>
      <c r="Q55" s="306" t="s">
        <v>948</v>
      </c>
      <c r="R55" s="308" t="s">
        <v>965</v>
      </c>
      <c r="S55" s="309" t="s">
        <v>932</v>
      </c>
      <c r="T55" s="61" t="s">
        <v>1328</v>
      </c>
      <c r="U55" s="74" t="s">
        <v>1311</v>
      </c>
      <c r="V55" s="612" t="s">
        <v>1329</v>
      </c>
      <c r="W55" s="612" t="s">
        <v>1330</v>
      </c>
      <c r="X55" s="73">
        <v>46023</v>
      </c>
      <c r="Y55" s="73">
        <v>46387</v>
      </c>
      <c r="Z55" s="698">
        <v>46210</v>
      </c>
      <c r="AA55" s="699">
        <v>1</v>
      </c>
      <c r="AB55" s="78" t="s">
        <v>1331</v>
      </c>
      <c r="AC55" s="320" t="s">
        <v>934</v>
      </c>
      <c r="AD55" s="78" t="s">
        <v>1315</v>
      </c>
      <c r="AE55" s="534">
        <v>46210</v>
      </c>
      <c r="AF55" s="550">
        <v>1</v>
      </c>
      <c r="AG55" s="550">
        <v>1</v>
      </c>
      <c r="AH55" s="78" t="s">
        <v>2612</v>
      </c>
      <c r="AI55" s="611" t="s">
        <v>934</v>
      </c>
      <c r="AJ55" s="78" t="s">
        <v>2675</v>
      </c>
      <c r="AK55" s="534"/>
      <c r="AL55" s="533"/>
      <c r="AM55" s="533"/>
      <c r="AN55" s="61"/>
      <c r="AO55" s="859"/>
      <c r="AP55" s="61"/>
      <c r="AQ55" s="534"/>
      <c r="AR55" s="533"/>
      <c r="AS55" s="533"/>
      <c r="AT55" s="61"/>
      <c r="AU55" s="859"/>
      <c r="AV55" s="61"/>
    </row>
    <row r="56" spans="1:48" s="71" customFormat="1" ht="161.25" customHeight="1">
      <c r="A56" s="299" t="s">
        <v>958</v>
      </c>
      <c r="B56" s="306" t="s">
        <v>1299</v>
      </c>
      <c r="C56" s="305" t="s">
        <v>1300</v>
      </c>
      <c r="D56" s="70" t="s">
        <v>968</v>
      </c>
      <c r="E56" s="70" t="s">
        <v>1322</v>
      </c>
      <c r="F56" s="305" t="s">
        <v>1332</v>
      </c>
      <c r="G56" s="697" t="s">
        <v>1324</v>
      </c>
      <c r="H56" s="306" t="s">
        <v>927</v>
      </c>
      <c r="I56" s="312" t="s">
        <v>959</v>
      </c>
      <c r="J56" s="306" t="s">
        <v>939</v>
      </c>
      <c r="K56" s="305" t="s">
        <v>948</v>
      </c>
      <c r="L56" s="308" t="str">
        <f>VLOOKUP(J56,[16]Anexos!$B$37:$G$43,(HLOOKUP(K56,[16]Anexos!$C$37:$G$38,2,0)),0)</f>
        <v>Alto</v>
      </c>
      <c r="M56" s="61" t="s">
        <v>1333</v>
      </c>
      <c r="N56" s="612" t="s">
        <v>929</v>
      </c>
      <c r="O56" s="612" t="s">
        <v>930</v>
      </c>
      <c r="P56" s="305" t="s">
        <v>931</v>
      </c>
      <c r="Q56" s="306" t="s">
        <v>948</v>
      </c>
      <c r="R56" s="308" t="s">
        <v>965</v>
      </c>
      <c r="S56" s="309" t="s">
        <v>932</v>
      </c>
      <c r="T56" s="61" t="s">
        <v>1333</v>
      </c>
      <c r="U56" s="74" t="s">
        <v>1334</v>
      </c>
      <c r="V56" s="612" t="s">
        <v>1335</v>
      </c>
      <c r="W56" s="612" t="s">
        <v>1336</v>
      </c>
      <c r="X56" s="73">
        <v>46023</v>
      </c>
      <c r="Y56" s="73">
        <v>46387</v>
      </c>
      <c r="Z56" s="698">
        <v>46210</v>
      </c>
      <c r="AA56" s="699"/>
      <c r="AB56" s="78" t="s">
        <v>1337</v>
      </c>
      <c r="AC56" s="320" t="s">
        <v>934</v>
      </c>
      <c r="AD56" s="78" t="s">
        <v>1338</v>
      </c>
      <c r="AE56" s="534">
        <v>46210</v>
      </c>
      <c r="AF56" s="533">
        <f>1/2</f>
        <v>0.5</v>
      </c>
      <c r="AG56" s="533">
        <f>1/2</f>
        <v>0.5</v>
      </c>
      <c r="AH56" s="546" t="s">
        <v>2613</v>
      </c>
      <c r="AI56" s="611" t="s">
        <v>934</v>
      </c>
      <c r="AJ56" s="78" t="s">
        <v>2675</v>
      </c>
      <c r="AK56" s="534"/>
      <c r="AL56" s="533"/>
      <c r="AM56" s="533"/>
      <c r="AN56" s="78"/>
      <c r="AO56" s="860"/>
      <c r="AP56" s="61"/>
      <c r="AQ56" s="534"/>
      <c r="AR56" s="533"/>
      <c r="AS56" s="533"/>
      <c r="AT56" s="78"/>
      <c r="AU56" s="860"/>
      <c r="AV56" s="61"/>
    </row>
    <row r="57" spans="1:48" s="79" customFormat="1" ht="178.5">
      <c r="A57" s="299" t="s">
        <v>958</v>
      </c>
      <c r="B57" s="306" t="s">
        <v>1299</v>
      </c>
      <c r="C57" s="305" t="s">
        <v>1300</v>
      </c>
      <c r="D57" s="70" t="s">
        <v>968</v>
      </c>
      <c r="E57" s="70" t="s">
        <v>1339</v>
      </c>
      <c r="F57" s="316" t="s">
        <v>1340</v>
      </c>
      <c r="G57" s="70" t="s">
        <v>1341</v>
      </c>
      <c r="H57" s="306" t="s">
        <v>927</v>
      </c>
      <c r="I57" s="312" t="s">
        <v>959</v>
      </c>
      <c r="J57" s="306" t="s">
        <v>935</v>
      </c>
      <c r="K57" s="305" t="s">
        <v>957</v>
      </c>
      <c r="L57" s="308" t="str">
        <f>VLOOKUP(J57,[16]Anexos!$B$37:$G$43,(HLOOKUP(K57,[16]Anexos!$C$37:$G$38,2,0)),0)</f>
        <v>Moderado</v>
      </c>
      <c r="M57" s="61" t="s">
        <v>1342</v>
      </c>
      <c r="N57" s="612" t="s">
        <v>929</v>
      </c>
      <c r="O57" s="612" t="s">
        <v>930</v>
      </c>
      <c r="P57" s="305" t="s">
        <v>931</v>
      </c>
      <c r="Q57" s="306" t="s">
        <v>957</v>
      </c>
      <c r="R57" s="308" t="s">
        <v>1343</v>
      </c>
      <c r="S57" s="309" t="s">
        <v>932</v>
      </c>
      <c r="T57" s="61" t="s">
        <v>1342</v>
      </c>
      <c r="U57" s="74" t="s">
        <v>1311</v>
      </c>
      <c r="V57" s="612" t="s">
        <v>1329</v>
      </c>
      <c r="W57" s="612" t="s">
        <v>1330</v>
      </c>
      <c r="X57" s="73">
        <v>46023</v>
      </c>
      <c r="Y57" s="73">
        <v>46387</v>
      </c>
      <c r="Z57" s="698">
        <v>46210</v>
      </c>
      <c r="AA57" s="699">
        <v>1</v>
      </c>
      <c r="AB57" s="78" t="s">
        <v>1344</v>
      </c>
      <c r="AC57" s="320" t="s">
        <v>934</v>
      </c>
      <c r="AD57" s="78" t="s">
        <v>1315</v>
      </c>
      <c r="AE57" s="534">
        <v>46210</v>
      </c>
      <c r="AF57" s="550">
        <v>1</v>
      </c>
      <c r="AG57" s="550">
        <v>1</v>
      </c>
      <c r="AH57" s="78" t="s">
        <v>2614</v>
      </c>
      <c r="AI57" s="611" t="s">
        <v>934</v>
      </c>
      <c r="AJ57" s="78" t="s">
        <v>2675</v>
      </c>
      <c r="AK57" s="534"/>
      <c r="AL57" s="533"/>
      <c r="AM57" s="533"/>
      <c r="AN57" s="61"/>
      <c r="AO57" s="858"/>
      <c r="AP57" s="61"/>
      <c r="AQ57" s="534"/>
      <c r="AR57" s="533"/>
      <c r="AS57" s="533"/>
      <c r="AT57" s="61"/>
      <c r="AU57" s="858"/>
      <c r="AV57" s="61"/>
    </row>
    <row r="58" spans="1:48" s="71" customFormat="1" ht="204">
      <c r="A58" s="299" t="s">
        <v>958</v>
      </c>
      <c r="B58" s="306" t="s">
        <v>1299</v>
      </c>
      <c r="C58" s="305" t="s">
        <v>1300</v>
      </c>
      <c r="D58" s="70" t="s">
        <v>968</v>
      </c>
      <c r="E58" s="70" t="s">
        <v>1339</v>
      </c>
      <c r="F58" s="305" t="s">
        <v>1332</v>
      </c>
      <c r="G58" s="70" t="s">
        <v>1341</v>
      </c>
      <c r="H58" s="306" t="s">
        <v>927</v>
      </c>
      <c r="I58" s="312" t="s">
        <v>959</v>
      </c>
      <c r="J58" s="306" t="s">
        <v>935</v>
      </c>
      <c r="K58" s="305" t="s">
        <v>957</v>
      </c>
      <c r="L58" s="308" t="str">
        <f>VLOOKUP(J58,[16]Anexos!$B$37:$G$43,(HLOOKUP(K58,[16]Anexos!$C$37:$G$38,2,0)),0)</f>
        <v>Moderado</v>
      </c>
      <c r="M58" s="61" t="s">
        <v>1345</v>
      </c>
      <c r="N58" s="612" t="s">
        <v>929</v>
      </c>
      <c r="O58" s="612" t="s">
        <v>930</v>
      </c>
      <c r="P58" s="305" t="s">
        <v>931</v>
      </c>
      <c r="Q58" s="306" t="s">
        <v>957</v>
      </c>
      <c r="R58" s="308" t="s">
        <v>1343</v>
      </c>
      <c r="S58" s="309" t="s">
        <v>932</v>
      </c>
      <c r="T58" s="61" t="s">
        <v>1346</v>
      </c>
      <c r="U58" s="74" t="s">
        <v>1347</v>
      </c>
      <c r="V58" s="612" t="s">
        <v>1348</v>
      </c>
      <c r="W58" s="612" t="s">
        <v>1336</v>
      </c>
      <c r="X58" s="73">
        <v>46023</v>
      </c>
      <c r="Y58" s="73">
        <v>46387</v>
      </c>
      <c r="Z58" s="698">
        <v>46210</v>
      </c>
      <c r="AA58" s="699"/>
      <c r="AB58" s="78" t="s">
        <v>1349</v>
      </c>
      <c r="AC58" s="320" t="s">
        <v>934</v>
      </c>
      <c r="AD58" s="78" t="s">
        <v>1350</v>
      </c>
      <c r="AE58" s="534">
        <v>46210</v>
      </c>
      <c r="AF58" s="533">
        <f>1/2</f>
        <v>0.5</v>
      </c>
      <c r="AG58" s="533">
        <f>1/2</f>
        <v>0.5</v>
      </c>
      <c r="AH58" s="546" t="s">
        <v>2615</v>
      </c>
      <c r="AI58" s="611" t="s">
        <v>934</v>
      </c>
      <c r="AJ58" s="78" t="s">
        <v>2675</v>
      </c>
      <c r="AK58" s="534"/>
      <c r="AL58" s="533"/>
      <c r="AM58" s="533"/>
      <c r="AN58" s="78"/>
      <c r="AO58" s="859"/>
      <c r="AP58" s="61"/>
      <c r="AQ58" s="534"/>
      <c r="AR58" s="533"/>
      <c r="AS58" s="533"/>
      <c r="AT58" s="78"/>
      <c r="AU58" s="859"/>
      <c r="AV58" s="61"/>
    </row>
    <row r="59" spans="1:48" s="71" customFormat="1" ht="216.75">
      <c r="A59" s="299" t="s">
        <v>958</v>
      </c>
      <c r="B59" s="306" t="s">
        <v>1299</v>
      </c>
      <c r="C59" s="305" t="s">
        <v>1300</v>
      </c>
      <c r="D59" s="70" t="s">
        <v>968</v>
      </c>
      <c r="E59" s="70" t="s">
        <v>1339</v>
      </c>
      <c r="F59" s="305" t="s">
        <v>1332</v>
      </c>
      <c r="G59" s="70" t="s">
        <v>1341</v>
      </c>
      <c r="H59" s="306" t="s">
        <v>927</v>
      </c>
      <c r="I59" s="312" t="s">
        <v>959</v>
      </c>
      <c r="J59" s="306" t="s">
        <v>935</v>
      </c>
      <c r="K59" s="305" t="s">
        <v>957</v>
      </c>
      <c r="L59" s="308" t="str">
        <f>VLOOKUP(J59,[16]Anexos!$B$37:$G$43,(HLOOKUP(K59,[16]Anexos!$C$37:$G$38,2,0)),0)</f>
        <v>Moderado</v>
      </c>
      <c r="M59" s="61" t="s">
        <v>1351</v>
      </c>
      <c r="N59" s="612" t="s">
        <v>929</v>
      </c>
      <c r="O59" s="612" t="s">
        <v>930</v>
      </c>
      <c r="P59" s="305" t="s">
        <v>931</v>
      </c>
      <c r="Q59" s="306" t="s">
        <v>957</v>
      </c>
      <c r="R59" s="308" t="s">
        <v>1343</v>
      </c>
      <c r="S59" s="309" t="s">
        <v>932</v>
      </c>
      <c r="T59" s="61" t="s">
        <v>1351</v>
      </c>
      <c r="U59" s="74" t="s">
        <v>1305</v>
      </c>
      <c r="V59" s="612" t="s">
        <v>1352</v>
      </c>
      <c r="W59" s="612" t="s">
        <v>1307</v>
      </c>
      <c r="X59" s="73">
        <v>46023</v>
      </c>
      <c r="Y59" s="73">
        <v>46387</v>
      </c>
      <c r="Z59" s="698">
        <v>46210</v>
      </c>
      <c r="AA59" s="861">
        <f>53/850</f>
        <v>6.235294117647059E-2</v>
      </c>
      <c r="AB59" s="78" t="s">
        <v>1353</v>
      </c>
      <c r="AC59" s="320" t="s">
        <v>934</v>
      </c>
      <c r="AD59" s="78" t="s">
        <v>1309</v>
      </c>
      <c r="AE59" s="534">
        <v>46210</v>
      </c>
      <c r="AF59" s="533">
        <f>458/850</f>
        <v>0.5388235294117647</v>
      </c>
      <c r="AG59" s="533">
        <f>(53+458)/850</f>
        <v>0.60117647058823531</v>
      </c>
      <c r="AH59" s="78" t="s">
        <v>2616</v>
      </c>
      <c r="AI59" s="611" t="s">
        <v>934</v>
      </c>
      <c r="AJ59" s="78" t="s">
        <v>2675</v>
      </c>
      <c r="AK59" s="534"/>
      <c r="AL59" s="533"/>
      <c r="AM59" s="533"/>
      <c r="AN59" s="61"/>
      <c r="AO59" s="860"/>
      <c r="AP59" s="61"/>
      <c r="AQ59" s="534"/>
      <c r="AR59" s="533"/>
      <c r="AS59" s="550"/>
      <c r="AT59" s="61"/>
      <c r="AU59" s="860"/>
      <c r="AV59" s="61"/>
    </row>
    <row r="60" spans="1:48" s="79" customFormat="1" ht="153">
      <c r="A60" s="299" t="s">
        <v>958</v>
      </c>
      <c r="B60" s="306" t="s">
        <v>1299</v>
      </c>
      <c r="C60" s="305" t="s">
        <v>1300</v>
      </c>
      <c r="D60" s="70" t="s">
        <v>968</v>
      </c>
      <c r="E60" s="70" t="s">
        <v>1354</v>
      </c>
      <c r="F60" s="316" t="s">
        <v>1355</v>
      </c>
      <c r="G60" s="70" t="s">
        <v>1356</v>
      </c>
      <c r="H60" s="306" t="s">
        <v>927</v>
      </c>
      <c r="I60" s="312" t="s">
        <v>959</v>
      </c>
      <c r="J60" s="306" t="s">
        <v>939</v>
      </c>
      <c r="K60" s="305" t="s">
        <v>948</v>
      </c>
      <c r="L60" s="308" t="str">
        <f>VLOOKUP(J60,[16]Anexos!$B$37:$G$43,(HLOOKUP(K60,[16]Anexos!$C$37:$G$38,2,0)),0)</f>
        <v>Alto</v>
      </c>
      <c r="M60" s="61" t="s">
        <v>1357</v>
      </c>
      <c r="N60" s="612" t="s">
        <v>929</v>
      </c>
      <c r="O60" s="612" t="s">
        <v>930</v>
      </c>
      <c r="P60" s="305" t="s">
        <v>928</v>
      </c>
      <c r="Q60" s="306" t="s">
        <v>948</v>
      </c>
      <c r="R60" s="308" t="s">
        <v>965</v>
      </c>
      <c r="S60" s="309" t="s">
        <v>932</v>
      </c>
      <c r="T60" s="61" t="s">
        <v>1357</v>
      </c>
      <c r="U60" s="74" t="s">
        <v>1311</v>
      </c>
      <c r="V60" s="612" t="s">
        <v>1358</v>
      </c>
      <c r="W60" s="612" t="s">
        <v>1330</v>
      </c>
      <c r="X60" s="73">
        <v>46023</v>
      </c>
      <c r="Y60" s="73">
        <v>46387</v>
      </c>
      <c r="Z60" s="698">
        <v>46210</v>
      </c>
      <c r="AA60" s="699">
        <v>1</v>
      </c>
      <c r="AB60" s="78" t="s">
        <v>1359</v>
      </c>
      <c r="AC60" s="320" t="s">
        <v>934</v>
      </c>
      <c r="AD60" s="78" t="s">
        <v>1315</v>
      </c>
      <c r="AE60" s="534">
        <v>46210</v>
      </c>
      <c r="AF60" s="550">
        <v>1</v>
      </c>
      <c r="AG60" s="550">
        <v>1</v>
      </c>
      <c r="AH60" s="78" t="s">
        <v>2617</v>
      </c>
      <c r="AI60" s="611" t="s">
        <v>934</v>
      </c>
      <c r="AJ60" s="78" t="s">
        <v>2675</v>
      </c>
      <c r="AK60" s="534"/>
      <c r="AL60" s="533"/>
      <c r="AM60" s="533"/>
      <c r="AN60" s="61"/>
      <c r="AO60" s="858"/>
      <c r="AP60" s="61"/>
      <c r="AQ60" s="534"/>
      <c r="AR60" s="533"/>
      <c r="AS60" s="533"/>
      <c r="AT60" s="61"/>
      <c r="AU60" s="858"/>
      <c r="AV60" s="61"/>
    </row>
    <row r="61" spans="1:48" s="71" customFormat="1" ht="191.25">
      <c r="A61" s="299" t="s">
        <v>958</v>
      </c>
      <c r="B61" s="306" t="s">
        <v>1299</v>
      </c>
      <c r="C61" s="305" t="s">
        <v>1300</v>
      </c>
      <c r="D61" s="70" t="s">
        <v>968</v>
      </c>
      <c r="E61" s="70" t="s">
        <v>1354</v>
      </c>
      <c r="F61" s="305" t="s">
        <v>1332</v>
      </c>
      <c r="G61" s="70" t="s">
        <v>1356</v>
      </c>
      <c r="H61" s="306" t="s">
        <v>927</v>
      </c>
      <c r="I61" s="312" t="s">
        <v>959</v>
      </c>
      <c r="J61" s="306" t="s">
        <v>939</v>
      </c>
      <c r="K61" s="305" t="s">
        <v>948</v>
      </c>
      <c r="L61" s="308" t="str">
        <f>VLOOKUP(J61,[16]Anexos!$B$37:$G$43,(HLOOKUP(K61,[16]Anexos!$C$37:$G$38,2,0)),0)</f>
        <v>Alto</v>
      </c>
      <c r="M61" s="61" t="s">
        <v>1360</v>
      </c>
      <c r="N61" s="612" t="s">
        <v>929</v>
      </c>
      <c r="O61" s="612" t="s">
        <v>930</v>
      </c>
      <c r="P61" s="305" t="s">
        <v>928</v>
      </c>
      <c r="Q61" s="306" t="s">
        <v>948</v>
      </c>
      <c r="R61" s="308" t="s">
        <v>965</v>
      </c>
      <c r="S61" s="309" t="s">
        <v>932</v>
      </c>
      <c r="T61" s="61" t="s">
        <v>1360</v>
      </c>
      <c r="U61" s="74" t="s">
        <v>1361</v>
      </c>
      <c r="V61" s="612" t="s">
        <v>1362</v>
      </c>
      <c r="W61" s="612" t="s">
        <v>1336</v>
      </c>
      <c r="X61" s="73">
        <v>46023</v>
      </c>
      <c r="Y61" s="73">
        <v>46387</v>
      </c>
      <c r="Z61" s="698">
        <v>46210</v>
      </c>
      <c r="AA61" s="699"/>
      <c r="AB61" s="78" t="s">
        <v>1363</v>
      </c>
      <c r="AC61" s="320" t="s">
        <v>934</v>
      </c>
      <c r="AD61" s="78" t="s">
        <v>1350</v>
      </c>
      <c r="AE61" s="534">
        <v>46210</v>
      </c>
      <c r="AF61" s="533">
        <f>1/2</f>
        <v>0.5</v>
      </c>
      <c r="AG61" s="533">
        <f>1/2</f>
        <v>0.5</v>
      </c>
      <c r="AH61" s="546" t="s">
        <v>2618</v>
      </c>
      <c r="AI61" s="611" t="s">
        <v>934</v>
      </c>
      <c r="AJ61" s="78" t="s">
        <v>2675</v>
      </c>
      <c r="AK61" s="534"/>
      <c r="AL61" s="533"/>
      <c r="AM61" s="533"/>
      <c r="AN61" s="78"/>
      <c r="AO61" s="860"/>
      <c r="AP61" s="61"/>
      <c r="AQ61" s="534"/>
      <c r="AR61" s="533"/>
      <c r="AS61" s="533"/>
      <c r="AT61" s="78"/>
      <c r="AU61" s="860"/>
      <c r="AV61" s="61"/>
    </row>
    <row r="62" spans="1:48" s="71" customFormat="1" ht="242.25">
      <c r="A62" s="299" t="s">
        <v>958</v>
      </c>
      <c r="B62" s="306" t="s">
        <v>1299</v>
      </c>
      <c r="C62" s="305" t="s">
        <v>1300</v>
      </c>
      <c r="D62" s="70" t="s">
        <v>968</v>
      </c>
      <c r="E62" s="70" t="s">
        <v>1364</v>
      </c>
      <c r="F62" s="305" t="s">
        <v>1365</v>
      </c>
      <c r="G62" s="70" t="s">
        <v>1366</v>
      </c>
      <c r="H62" s="306" t="s">
        <v>927</v>
      </c>
      <c r="I62" s="312" t="s">
        <v>959</v>
      </c>
      <c r="J62" s="306" t="s">
        <v>939</v>
      </c>
      <c r="K62" s="305" t="s">
        <v>948</v>
      </c>
      <c r="L62" s="308" t="str">
        <f>VLOOKUP(J62,[16]Anexos!$B$37:$G$43,(HLOOKUP(K62,[16]Anexos!$C$37:$G$38,2,0)),0)</f>
        <v>Alto</v>
      </c>
      <c r="M62" s="61" t="s">
        <v>1367</v>
      </c>
      <c r="N62" s="612" t="s">
        <v>929</v>
      </c>
      <c r="O62" s="612" t="s">
        <v>930</v>
      </c>
      <c r="P62" s="305" t="s">
        <v>928</v>
      </c>
      <c r="Q62" s="306" t="s">
        <v>948</v>
      </c>
      <c r="R62" s="308" t="s">
        <v>965</v>
      </c>
      <c r="S62" s="309" t="s">
        <v>932</v>
      </c>
      <c r="T62" s="61" t="s">
        <v>1367</v>
      </c>
      <c r="U62" s="74" t="s">
        <v>1305</v>
      </c>
      <c r="V62" s="612" t="s">
        <v>1368</v>
      </c>
      <c r="W62" s="612" t="s">
        <v>1307</v>
      </c>
      <c r="X62" s="73">
        <v>46023</v>
      </c>
      <c r="Y62" s="73">
        <v>46387</v>
      </c>
      <c r="Z62" s="698">
        <v>46210</v>
      </c>
      <c r="AA62" s="861">
        <f>53/850</f>
        <v>6.235294117647059E-2</v>
      </c>
      <c r="AB62" s="78" t="s">
        <v>1369</v>
      </c>
      <c r="AC62" s="320" t="s">
        <v>934</v>
      </c>
      <c r="AD62" s="78" t="s">
        <v>1309</v>
      </c>
      <c r="AE62" s="534">
        <v>46210</v>
      </c>
      <c r="AF62" s="533">
        <f>458/850</f>
        <v>0.5388235294117647</v>
      </c>
      <c r="AG62" s="533">
        <f>(53+458)/850</f>
        <v>0.60117647058823531</v>
      </c>
      <c r="AH62" s="78" t="s">
        <v>2619</v>
      </c>
      <c r="AI62" s="611" t="s">
        <v>934</v>
      </c>
      <c r="AJ62" s="78" t="s">
        <v>2675</v>
      </c>
      <c r="AK62" s="534"/>
      <c r="AL62" s="533"/>
      <c r="AM62" s="533"/>
      <c r="AN62" s="61"/>
      <c r="AO62" s="858"/>
      <c r="AP62" s="61"/>
      <c r="AQ62" s="534"/>
      <c r="AR62" s="533"/>
      <c r="AS62" s="550"/>
      <c r="AT62" s="61"/>
      <c r="AU62" s="858"/>
      <c r="AV62" s="61"/>
    </row>
    <row r="63" spans="1:48" s="79" customFormat="1" ht="165.75">
      <c r="A63" s="299" t="s">
        <v>958</v>
      </c>
      <c r="B63" s="306" t="s">
        <v>1299</v>
      </c>
      <c r="C63" s="305" t="s">
        <v>1300</v>
      </c>
      <c r="D63" s="70" t="s">
        <v>968</v>
      </c>
      <c r="E63" s="70" t="s">
        <v>1364</v>
      </c>
      <c r="F63" s="305" t="s">
        <v>1365</v>
      </c>
      <c r="G63" s="70" t="s">
        <v>1366</v>
      </c>
      <c r="H63" s="306" t="s">
        <v>927</v>
      </c>
      <c r="I63" s="312" t="s">
        <v>959</v>
      </c>
      <c r="J63" s="306" t="s">
        <v>939</v>
      </c>
      <c r="K63" s="305" t="s">
        <v>948</v>
      </c>
      <c r="L63" s="308" t="str">
        <f>VLOOKUP(J63,[16]Anexos!$B$37:$G$43,(HLOOKUP(K63,[16]Anexos!$C$37:$G$38,2,0)),0)</f>
        <v>Alto</v>
      </c>
      <c r="M63" s="61" t="s">
        <v>1370</v>
      </c>
      <c r="N63" s="612" t="s">
        <v>929</v>
      </c>
      <c r="O63" s="612" t="s">
        <v>930</v>
      </c>
      <c r="P63" s="305" t="s">
        <v>928</v>
      </c>
      <c r="Q63" s="306" t="s">
        <v>948</v>
      </c>
      <c r="R63" s="308" t="s">
        <v>965</v>
      </c>
      <c r="S63" s="309" t="s">
        <v>932</v>
      </c>
      <c r="T63" s="61" t="s">
        <v>1370</v>
      </c>
      <c r="U63" s="74" t="s">
        <v>1311</v>
      </c>
      <c r="V63" s="612" t="s">
        <v>1329</v>
      </c>
      <c r="W63" s="612" t="s">
        <v>1371</v>
      </c>
      <c r="X63" s="73">
        <v>46023</v>
      </c>
      <c r="Y63" s="73">
        <v>46387</v>
      </c>
      <c r="Z63" s="698">
        <v>46210</v>
      </c>
      <c r="AA63" s="700">
        <v>1</v>
      </c>
      <c r="AB63" s="78" t="s">
        <v>1372</v>
      </c>
      <c r="AC63" s="320" t="s">
        <v>934</v>
      </c>
      <c r="AD63" s="78" t="s">
        <v>1315</v>
      </c>
      <c r="AE63" s="534">
        <v>46210</v>
      </c>
      <c r="AF63" s="550">
        <v>1</v>
      </c>
      <c r="AG63" s="550">
        <v>1</v>
      </c>
      <c r="AH63" s="78" t="s">
        <v>2620</v>
      </c>
      <c r="AI63" s="611" t="s">
        <v>934</v>
      </c>
      <c r="AJ63" s="78" t="s">
        <v>2675</v>
      </c>
      <c r="AK63" s="534"/>
      <c r="AL63" s="533"/>
      <c r="AM63" s="533"/>
      <c r="AN63" s="61"/>
      <c r="AO63" s="860"/>
      <c r="AP63" s="61"/>
      <c r="AQ63" s="534"/>
      <c r="AR63" s="533"/>
      <c r="AS63" s="533"/>
      <c r="AT63" s="61"/>
      <c r="AU63" s="860"/>
      <c r="AV63" s="61"/>
    </row>
    <row r="64" spans="1:48" s="71" customFormat="1" ht="179.25" customHeight="1">
      <c r="A64" s="299" t="s">
        <v>958</v>
      </c>
      <c r="B64" s="306" t="s">
        <v>1299</v>
      </c>
      <c r="C64" s="305" t="s">
        <v>1373</v>
      </c>
      <c r="D64" s="70" t="s">
        <v>968</v>
      </c>
      <c r="E64" s="70" t="s">
        <v>1374</v>
      </c>
      <c r="F64" s="305" t="s">
        <v>1332</v>
      </c>
      <c r="G64" s="70" t="s">
        <v>1375</v>
      </c>
      <c r="H64" s="306" t="s">
        <v>927</v>
      </c>
      <c r="I64" s="312" t="s">
        <v>959</v>
      </c>
      <c r="J64" s="306" t="s">
        <v>928</v>
      </c>
      <c r="K64" s="305" t="s">
        <v>948</v>
      </c>
      <c r="L64" s="308" t="str">
        <f>VLOOKUP(J64,[16]Anexos!$B$37:$G$43,(HLOOKUP(K64,[16]Anexos!$C$37:$G$38,2,0)),0)</f>
        <v>Moderado</v>
      </c>
      <c r="M64" s="61" t="s">
        <v>1376</v>
      </c>
      <c r="N64" s="612" t="s">
        <v>929</v>
      </c>
      <c r="O64" s="612" t="s">
        <v>930</v>
      </c>
      <c r="P64" s="305" t="s">
        <v>931</v>
      </c>
      <c r="Q64" s="306" t="s">
        <v>948</v>
      </c>
      <c r="R64" s="308" t="s">
        <v>1343</v>
      </c>
      <c r="S64" s="309" t="s">
        <v>932</v>
      </c>
      <c r="T64" s="61" t="s">
        <v>1376</v>
      </c>
      <c r="U64" s="74" t="s">
        <v>1377</v>
      </c>
      <c r="V64" s="612" t="s">
        <v>1378</v>
      </c>
      <c r="W64" s="612" t="s">
        <v>1336</v>
      </c>
      <c r="X64" s="73">
        <v>46023</v>
      </c>
      <c r="Y64" s="73">
        <v>46387</v>
      </c>
      <c r="Z64" s="698">
        <v>46210</v>
      </c>
      <c r="AA64" s="700"/>
      <c r="AB64" s="78" t="s">
        <v>1379</v>
      </c>
      <c r="AC64" s="320" t="s">
        <v>934</v>
      </c>
      <c r="AD64" s="78" t="s">
        <v>1350</v>
      </c>
      <c r="AE64" s="534">
        <v>46210</v>
      </c>
      <c r="AF64" s="533">
        <f>1/2</f>
        <v>0.5</v>
      </c>
      <c r="AG64" s="533">
        <f>1/2</f>
        <v>0.5</v>
      </c>
      <c r="AH64" s="546" t="s">
        <v>2621</v>
      </c>
      <c r="AI64" s="611" t="s">
        <v>934</v>
      </c>
      <c r="AJ64" s="78" t="s">
        <v>2675</v>
      </c>
      <c r="AK64" s="534"/>
      <c r="AL64" s="533"/>
      <c r="AM64" s="533"/>
      <c r="AN64" s="78"/>
      <c r="AO64" s="858"/>
      <c r="AP64" s="61"/>
      <c r="AQ64" s="534"/>
      <c r="AR64" s="533"/>
      <c r="AS64" s="533"/>
      <c r="AT64" s="78"/>
      <c r="AU64" s="858"/>
      <c r="AV64" s="61"/>
    </row>
    <row r="65" spans="1:48" s="71" customFormat="1" ht="165.75">
      <c r="A65" s="299" t="s">
        <v>958</v>
      </c>
      <c r="B65" s="306" t="s">
        <v>1299</v>
      </c>
      <c r="C65" s="305" t="s">
        <v>1373</v>
      </c>
      <c r="D65" s="70" t="s">
        <v>968</v>
      </c>
      <c r="E65" s="70" t="s">
        <v>1374</v>
      </c>
      <c r="F65" s="305" t="s">
        <v>1332</v>
      </c>
      <c r="G65" s="70" t="s">
        <v>1375</v>
      </c>
      <c r="H65" s="306" t="s">
        <v>927</v>
      </c>
      <c r="I65" s="312" t="s">
        <v>959</v>
      </c>
      <c r="J65" s="306" t="s">
        <v>928</v>
      </c>
      <c r="K65" s="305" t="s">
        <v>948</v>
      </c>
      <c r="L65" s="308" t="str">
        <f>VLOOKUP(J65,[16]Anexos!$B$37:$G$43,(HLOOKUP(K65,[16]Anexos!$C$37:$G$38,2,0)),0)</f>
        <v>Moderado</v>
      </c>
      <c r="M65" s="61" t="s">
        <v>1380</v>
      </c>
      <c r="N65" s="612" t="s">
        <v>929</v>
      </c>
      <c r="O65" s="612" t="s">
        <v>930</v>
      </c>
      <c r="P65" s="305" t="s">
        <v>931</v>
      </c>
      <c r="Q65" s="306" t="s">
        <v>948</v>
      </c>
      <c r="R65" s="308" t="s">
        <v>1343</v>
      </c>
      <c r="S65" s="309" t="s">
        <v>932</v>
      </c>
      <c r="T65" s="61" t="s">
        <v>1380</v>
      </c>
      <c r="U65" s="74" t="s">
        <v>1381</v>
      </c>
      <c r="V65" s="612" t="s">
        <v>1382</v>
      </c>
      <c r="W65" s="612" t="s">
        <v>1383</v>
      </c>
      <c r="X65" s="73">
        <v>46023</v>
      </c>
      <c r="Y65" s="73">
        <v>46387</v>
      </c>
      <c r="Z65" s="698">
        <v>46210</v>
      </c>
      <c r="AA65" s="533">
        <f>16/23</f>
        <v>0.69565217391304346</v>
      </c>
      <c r="AB65" s="78" t="s">
        <v>1384</v>
      </c>
      <c r="AC65" s="320" t="s">
        <v>934</v>
      </c>
      <c r="AD65" s="78" t="s">
        <v>1315</v>
      </c>
      <c r="AE65" s="534">
        <v>46210</v>
      </c>
      <c r="AF65" s="550"/>
      <c r="AG65" s="550">
        <f>16/23</f>
        <v>0.69565217391304346</v>
      </c>
      <c r="AH65" s="78" t="s">
        <v>2622</v>
      </c>
      <c r="AI65" s="66" t="s">
        <v>934</v>
      </c>
      <c r="AJ65" s="78" t="s">
        <v>2675</v>
      </c>
      <c r="AK65" s="534"/>
      <c r="AL65" s="533"/>
      <c r="AM65" s="533"/>
      <c r="AN65" s="61"/>
      <c r="AO65" s="860"/>
      <c r="AP65" s="61"/>
      <c r="AQ65" s="534"/>
      <c r="AR65" s="533"/>
      <c r="AS65" s="533"/>
      <c r="AT65" s="61"/>
      <c r="AU65" s="860"/>
      <c r="AV65" s="61"/>
    </row>
    <row r="66" spans="1:48" s="545" customFormat="1" ht="204.75" customHeight="1">
      <c r="A66" s="645" t="s">
        <v>511</v>
      </c>
      <c r="B66" s="548" t="s">
        <v>1385</v>
      </c>
      <c r="C66" s="548" t="s">
        <v>1386</v>
      </c>
      <c r="D66" s="548" t="s">
        <v>968</v>
      </c>
      <c r="E66" s="558" t="s">
        <v>1387</v>
      </c>
      <c r="F66" s="544" t="s">
        <v>1388</v>
      </c>
      <c r="G66" s="862" t="s">
        <v>1389</v>
      </c>
      <c r="H66" s="548" t="s">
        <v>927</v>
      </c>
      <c r="I66" s="549" t="s">
        <v>954</v>
      </c>
      <c r="J66" s="548" t="s">
        <v>935</v>
      </c>
      <c r="K66" s="548" t="s">
        <v>948</v>
      </c>
      <c r="L66" s="557" t="str">
        <f>VLOOKUP(J66,[17]Anexos!$B$37:$G$43,(HLOOKUP(K66,[17]Anexos!$C$37:$G$38,2,0)),0)</f>
        <v>Moderado</v>
      </c>
      <c r="M66" s="578" t="s">
        <v>1390</v>
      </c>
      <c r="N66" s="548" t="s">
        <v>929</v>
      </c>
      <c r="O66" s="548" t="s">
        <v>930</v>
      </c>
      <c r="P66" s="558" t="s">
        <v>931</v>
      </c>
      <c r="Q66" s="558" t="s">
        <v>948</v>
      </c>
      <c r="R66" s="557" t="str">
        <f>VLOOKUP(P66,[17]Anexos!$B$37:$G$43,(HLOOKUP(Q66,[17]Anexos!$C$37:$G$38,2,0)),0)</f>
        <v>Moderado</v>
      </c>
      <c r="S66" s="556" t="s">
        <v>932</v>
      </c>
      <c r="T66" s="701" t="s">
        <v>1390</v>
      </c>
      <c r="U66" s="548" t="s">
        <v>1391</v>
      </c>
      <c r="V66" s="675" t="s">
        <v>1392</v>
      </c>
      <c r="W66" s="702">
        <v>1</v>
      </c>
      <c r="X66" s="703">
        <v>46082</v>
      </c>
      <c r="Y66" s="703">
        <v>46387</v>
      </c>
      <c r="Z66" s="704">
        <v>46118</v>
      </c>
      <c r="AA66" s="694">
        <v>0.25</v>
      </c>
      <c r="AB66" s="640" t="s">
        <v>1393</v>
      </c>
      <c r="AC66" s="577" t="s">
        <v>934</v>
      </c>
      <c r="AD66" s="546" t="s">
        <v>2677</v>
      </c>
      <c r="AE66" s="547">
        <v>46203</v>
      </c>
      <c r="AF66" s="538">
        <v>0.25</v>
      </c>
      <c r="AG66" s="538">
        <v>0.5</v>
      </c>
      <c r="AH66" s="640" t="s">
        <v>2623</v>
      </c>
      <c r="AI66" s="577" t="s">
        <v>934</v>
      </c>
      <c r="AJ66" s="78" t="s">
        <v>2678</v>
      </c>
      <c r="AK66" s="531"/>
      <c r="AL66" s="530"/>
      <c r="AM66" s="530"/>
      <c r="AN66" s="528"/>
      <c r="AO66" s="529"/>
      <c r="AP66" s="528"/>
      <c r="AQ66" s="531"/>
      <c r="AR66" s="530"/>
      <c r="AS66" s="530"/>
      <c r="AT66" s="528"/>
      <c r="AU66" s="529"/>
      <c r="AV66" s="528"/>
    </row>
    <row r="67" spans="1:48" s="545" customFormat="1" ht="122.25" customHeight="1">
      <c r="A67" s="645" t="s">
        <v>511</v>
      </c>
      <c r="B67" s="548" t="s">
        <v>1385</v>
      </c>
      <c r="C67" s="548" t="s">
        <v>1386</v>
      </c>
      <c r="D67" s="548" t="s">
        <v>968</v>
      </c>
      <c r="E67" s="558" t="s">
        <v>1387</v>
      </c>
      <c r="F67" s="546" t="s">
        <v>1394</v>
      </c>
      <c r="G67" s="862" t="s">
        <v>1389</v>
      </c>
      <c r="H67" s="548" t="s">
        <v>927</v>
      </c>
      <c r="I67" s="549" t="s">
        <v>954</v>
      </c>
      <c r="J67" s="548" t="s">
        <v>935</v>
      </c>
      <c r="K67" s="548" t="s">
        <v>948</v>
      </c>
      <c r="L67" s="557" t="str">
        <f>VLOOKUP(J67,[17]Anexos!$B$37:$G$43,(HLOOKUP(K67,[17]Anexos!$C$37:$G$38,2,0)),0)</f>
        <v>Moderado</v>
      </c>
      <c r="M67" s="678" t="s">
        <v>1395</v>
      </c>
      <c r="N67" s="528" t="s">
        <v>929</v>
      </c>
      <c r="O67" s="528" t="s">
        <v>930</v>
      </c>
      <c r="P67" s="558" t="s">
        <v>931</v>
      </c>
      <c r="Q67" s="558" t="s">
        <v>948</v>
      </c>
      <c r="R67" s="557" t="str">
        <f>VLOOKUP(P67,[17]Anexos!$B$37:$G$43,(HLOOKUP(Q67,[17]Anexos!$C$37:$G$38,2,0)),0)</f>
        <v>Moderado</v>
      </c>
      <c r="S67" s="556" t="s">
        <v>932</v>
      </c>
      <c r="T67" s="578" t="s">
        <v>1395</v>
      </c>
      <c r="U67" s="645" t="s">
        <v>1396</v>
      </c>
      <c r="V67" s="705" t="s">
        <v>1397</v>
      </c>
      <c r="W67" s="702">
        <v>1</v>
      </c>
      <c r="X67" s="706">
        <v>46082</v>
      </c>
      <c r="Y67" s="706">
        <v>46387</v>
      </c>
      <c r="Z67" s="863">
        <v>46118</v>
      </c>
      <c r="AA67" s="707"/>
      <c r="AB67" s="640" t="s">
        <v>2679</v>
      </c>
      <c r="AC67" s="577" t="s">
        <v>934</v>
      </c>
      <c r="AD67" s="61" t="s">
        <v>2680</v>
      </c>
      <c r="AE67" s="534">
        <v>46203</v>
      </c>
      <c r="AF67" s="533"/>
      <c r="AG67" s="533"/>
      <c r="AH67" s="640" t="s">
        <v>2624</v>
      </c>
      <c r="AI67" s="577" t="s">
        <v>934</v>
      </c>
      <c r="AJ67" s="78" t="s">
        <v>2678</v>
      </c>
      <c r="AK67" s="531"/>
      <c r="AL67" s="530"/>
      <c r="AM67" s="530"/>
      <c r="AN67" s="528"/>
      <c r="AO67" s="529"/>
      <c r="AP67" s="528"/>
      <c r="AQ67" s="531"/>
      <c r="AR67" s="530"/>
      <c r="AS67" s="530"/>
      <c r="AT67" s="528"/>
      <c r="AU67" s="529"/>
      <c r="AV67" s="528"/>
    </row>
    <row r="68" spans="1:48" s="545" customFormat="1" ht="217.5" customHeight="1">
      <c r="A68" s="645" t="s">
        <v>511</v>
      </c>
      <c r="B68" s="548" t="s">
        <v>1385</v>
      </c>
      <c r="C68" s="548" t="s">
        <v>1386</v>
      </c>
      <c r="D68" s="548" t="s">
        <v>968</v>
      </c>
      <c r="E68" s="558" t="s">
        <v>1387</v>
      </c>
      <c r="F68" s="546" t="s">
        <v>1398</v>
      </c>
      <c r="G68" s="862" t="s">
        <v>1389</v>
      </c>
      <c r="H68" s="548" t="s">
        <v>927</v>
      </c>
      <c r="I68" s="549" t="s">
        <v>954</v>
      </c>
      <c r="J68" s="548" t="s">
        <v>935</v>
      </c>
      <c r="K68" s="548" t="s">
        <v>948</v>
      </c>
      <c r="L68" s="557" t="str">
        <f>VLOOKUP(J68,[17]Anexos!$B$37:$G$43,(HLOOKUP(K68,[17]Anexos!$C$37:$G$38,2,0)),0)</f>
        <v>Moderado</v>
      </c>
      <c r="M68" s="708" t="s">
        <v>1399</v>
      </c>
      <c r="N68" s="529" t="s">
        <v>929</v>
      </c>
      <c r="O68" s="529" t="s">
        <v>930</v>
      </c>
      <c r="P68" s="558" t="s">
        <v>931</v>
      </c>
      <c r="Q68" s="558" t="s">
        <v>948</v>
      </c>
      <c r="R68" s="557" t="str">
        <f>VLOOKUP(P68,[17]Anexos!$B$37:$G$43,(HLOOKUP(Q68,[17]Anexos!$C$37:$G$38,2,0)),0)</f>
        <v>Moderado</v>
      </c>
      <c r="S68" s="556" t="s">
        <v>932</v>
      </c>
      <c r="T68" s="708" t="s">
        <v>1399</v>
      </c>
      <c r="U68" s="645" t="s">
        <v>1391</v>
      </c>
      <c r="V68" s="709" t="s">
        <v>1400</v>
      </c>
      <c r="W68" s="702">
        <v>1</v>
      </c>
      <c r="X68" s="706">
        <v>46082</v>
      </c>
      <c r="Y68" s="706">
        <v>46387</v>
      </c>
      <c r="Z68" s="863">
        <v>46118</v>
      </c>
      <c r="AA68" s="694">
        <v>0.25</v>
      </c>
      <c r="AB68" s="640" t="s">
        <v>1401</v>
      </c>
      <c r="AC68" s="577" t="s">
        <v>934</v>
      </c>
      <c r="AD68" s="546" t="s">
        <v>2677</v>
      </c>
      <c r="AE68" s="534">
        <v>46203</v>
      </c>
      <c r="AF68" s="533">
        <v>0.25</v>
      </c>
      <c r="AG68" s="533">
        <v>0.5</v>
      </c>
      <c r="AH68" s="640" t="s">
        <v>2625</v>
      </c>
      <c r="AI68" s="577" t="s">
        <v>934</v>
      </c>
      <c r="AJ68" s="78" t="s">
        <v>2678</v>
      </c>
      <c r="AK68" s="531"/>
      <c r="AL68" s="530"/>
      <c r="AM68" s="530"/>
      <c r="AN68" s="528"/>
      <c r="AO68" s="529"/>
      <c r="AP68" s="528"/>
      <c r="AQ68" s="531"/>
      <c r="AR68" s="530"/>
      <c r="AS68" s="530"/>
      <c r="AT68" s="528"/>
      <c r="AU68" s="529"/>
      <c r="AV68" s="528"/>
    </row>
    <row r="69" spans="1:48" s="545" customFormat="1" ht="293.25">
      <c r="A69" s="645" t="s">
        <v>675</v>
      </c>
      <c r="B69" s="544" t="s">
        <v>1402</v>
      </c>
      <c r="C69" s="548" t="s">
        <v>1403</v>
      </c>
      <c r="D69" s="548" t="s">
        <v>968</v>
      </c>
      <c r="E69" s="548" t="s">
        <v>1404</v>
      </c>
      <c r="F69" s="544" t="s">
        <v>1405</v>
      </c>
      <c r="G69" s="544" t="s">
        <v>1406</v>
      </c>
      <c r="H69" s="548" t="s">
        <v>927</v>
      </c>
      <c r="I69" s="549" t="s">
        <v>954</v>
      </c>
      <c r="J69" s="548" t="s">
        <v>935</v>
      </c>
      <c r="K69" s="548" t="s">
        <v>948</v>
      </c>
      <c r="L69" s="557" t="str">
        <f>VLOOKUP(J69,[18]Anexos!$B$37:$G$43,(HLOOKUP(K69,[18]Anexos!$C$37:$G$38,2,0)),0)</f>
        <v>Moderado</v>
      </c>
      <c r="M69" s="559" t="s">
        <v>1407</v>
      </c>
      <c r="N69" s="544" t="s">
        <v>929</v>
      </c>
      <c r="O69" s="544" t="s">
        <v>930</v>
      </c>
      <c r="P69" s="548" t="s">
        <v>928</v>
      </c>
      <c r="Q69" s="548" t="s">
        <v>948</v>
      </c>
      <c r="R69" s="557" t="str">
        <f>VLOOKUP(P69,[18]Anexos!$B$37:$G$43,(HLOOKUP(Q69,[18]Anexos!$C$37:$G$38,2,0)),0)</f>
        <v>Moderado</v>
      </c>
      <c r="S69" s="556" t="s">
        <v>932</v>
      </c>
      <c r="T69" s="544" t="str">
        <f t="shared" ref="T69:T74" si="1">+M69</f>
        <v>1. Mensualmente, el equipo de apoyo logístico asignado por el (la) Subdirector(a) Administrativo(a) y Financiero(a) es el responsable de planificar y gestionar visitas en sitio a las diferentes unidades operativas de la Entidad, con el fin de verificar la adecuada administración de los bienes y prestación de los servicios de apoyo, establecidos en el seguimiento al Proyecto de Inversión (7946 - Fortalecimiento de la Gestión Pública Institucional en Bogotá D.C.), asociado al proceso de Gestión Logística.  En cumplimiento a lo establecido en los procedimientos Toma física de inventarios PCD-GL-001 y Traslado de bienes PCD-GL-002
Como evidencia se encuentra herramienta Microsoft forms, con las listas de chequeo por tipo de servicio logístico, debidamente diligenciadas en el proceso de verificación.</v>
      </c>
      <c r="U69" s="544" t="s">
        <v>1408</v>
      </c>
      <c r="V69" s="544" t="s">
        <v>1409</v>
      </c>
      <c r="W69" s="538">
        <v>0.9</v>
      </c>
      <c r="X69" s="537">
        <v>46023</v>
      </c>
      <c r="Y69" s="537">
        <v>46387</v>
      </c>
      <c r="Z69" s="564">
        <v>46122</v>
      </c>
      <c r="AA69" s="538">
        <f>23/30</f>
        <v>0.76666666666666672</v>
      </c>
      <c r="AB69" s="559" t="s">
        <v>1410</v>
      </c>
      <c r="AC69" s="539" t="s">
        <v>934</v>
      </c>
      <c r="AD69" s="544" t="s">
        <v>1411</v>
      </c>
      <c r="AE69" s="547">
        <v>46209</v>
      </c>
      <c r="AF69" s="533">
        <f>40/30</f>
        <v>1.3333333333333333</v>
      </c>
      <c r="AG69" s="533">
        <f>((23+40)/(30+30))/W69</f>
        <v>1.1666666666666667</v>
      </c>
      <c r="AH69" s="559" t="s">
        <v>2626</v>
      </c>
      <c r="AI69" s="529" t="s">
        <v>934</v>
      </c>
      <c r="AJ69" s="546" t="s">
        <v>2681</v>
      </c>
      <c r="AK69" s="531"/>
      <c r="AL69" s="530"/>
      <c r="AM69" s="530"/>
      <c r="AN69" s="528"/>
      <c r="AO69" s="529"/>
      <c r="AP69" s="528"/>
      <c r="AQ69" s="531"/>
      <c r="AR69" s="530"/>
      <c r="AS69" s="530"/>
      <c r="AT69" s="528"/>
      <c r="AU69" s="529"/>
      <c r="AV69" s="528"/>
    </row>
    <row r="70" spans="1:48" s="545" customFormat="1" ht="182.25" customHeight="1">
      <c r="A70" s="645" t="s">
        <v>675</v>
      </c>
      <c r="B70" s="544" t="s">
        <v>1402</v>
      </c>
      <c r="C70" s="548" t="s">
        <v>1403</v>
      </c>
      <c r="D70" s="548" t="s">
        <v>968</v>
      </c>
      <c r="E70" s="548" t="s">
        <v>1404</v>
      </c>
      <c r="F70" s="544" t="s">
        <v>1412</v>
      </c>
      <c r="G70" s="544" t="s">
        <v>1406</v>
      </c>
      <c r="H70" s="548" t="s">
        <v>927</v>
      </c>
      <c r="I70" s="549" t="s">
        <v>954</v>
      </c>
      <c r="J70" s="548" t="s">
        <v>935</v>
      </c>
      <c r="K70" s="548" t="s">
        <v>948</v>
      </c>
      <c r="L70" s="557" t="str">
        <f>VLOOKUP(J70,[18]Anexos!$B$37:$G$43,(HLOOKUP(K70,[18]Anexos!$C$37:$G$38,2,0)),0)</f>
        <v>Moderado</v>
      </c>
      <c r="M70" s="559" t="s">
        <v>1413</v>
      </c>
      <c r="N70" s="544" t="s">
        <v>929</v>
      </c>
      <c r="O70" s="544" t="s">
        <v>930</v>
      </c>
      <c r="P70" s="548" t="s">
        <v>928</v>
      </c>
      <c r="Q70" s="548" t="s">
        <v>948</v>
      </c>
      <c r="R70" s="557" t="str">
        <f>VLOOKUP(P70,[18]Anexos!$B$37:$G$43,(HLOOKUP(Q70,[18]Anexos!$C$37:$G$38,2,0)),0)</f>
        <v>Moderado</v>
      </c>
      <c r="S70" s="556" t="s">
        <v>932</v>
      </c>
      <c r="T70" s="544" t="str">
        <f t="shared" si="1"/>
        <v>2. Mensualmente, el equipo de inventarios asignado por el Subdirector(a) Administrativo(a) y Financiero(a) es el responsable de planificar y gestionar las pruebas representativas de los bienes, muebles y equipos que se encuentran bajo la custodia y responsabilidad de los funcionarios  y contratistas en las unidades operativas de la Secretaria Distrital de Integración Social, de acuerdo a lo establecido en el Procedimiento Toma física de inventario  (PCD-GL-001); Con el  objetivo de administrar y controlar los bienes de inventarios de toda la Entidad. En cumplimiento a lo establecido en los procedimientos Toma física de inventarios PCD-GL-001 y Traslado de bienes PCD-GL-002
Como evidencia se cuentan con los Formato Prueba representativa de inventario de bienes (FOR-GL-044) diligenciados en el periodo.</v>
      </c>
      <c r="U70" s="544" t="s">
        <v>1414</v>
      </c>
      <c r="V70" s="544" t="s">
        <v>1415</v>
      </c>
      <c r="W70" s="538">
        <v>1</v>
      </c>
      <c r="X70" s="537">
        <v>46023</v>
      </c>
      <c r="Y70" s="537">
        <v>46387</v>
      </c>
      <c r="Z70" s="564">
        <v>46122</v>
      </c>
      <c r="AA70" s="538">
        <v>1</v>
      </c>
      <c r="AB70" s="559" t="s">
        <v>1416</v>
      </c>
      <c r="AC70" s="539" t="s">
        <v>934</v>
      </c>
      <c r="AD70" s="544" t="s">
        <v>1411</v>
      </c>
      <c r="AE70" s="547">
        <v>46209</v>
      </c>
      <c r="AF70" s="533">
        <v>1</v>
      </c>
      <c r="AG70" s="533">
        <v>1</v>
      </c>
      <c r="AH70" s="559" t="s">
        <v>2627</v>
      </c>
      <c r="AI70" s="529" t="s">
        <v>934</v>
      </c>
      <c r="AJ70" s="546" t="s">
        <v>2682</v>
      </c>
      <c r="AK70" s="531"/>
      <c r="AL70" s="530"/>
      <c r="AM70" s="530"/>
      <c r="AN70" s="528"/>
      <c r="AO70" s="529"/>
      <c r="AP70" s="528"/>
      <c r="AQ70" s="531"/>
      <c r="AR70" s="530"/>
      <c r="AS70" s="530"/>
      <c r="AT70" s="528"/>
      <c r="AU70" s="529"/>
      <c r="AV70" s="528"/>
    </row>
    <row r="71" spans="1:48" s="545" customFormat="1" ht="300.75" customHeight="1">
      <c r="A71" s="645" t="s">
        <v>675</v>
      </c>
      <c r="B71" s="544" t="s">
        <v>1402</v>
      </c>
      <c r="C71" s="544" t="s">
        <v>1417</v>
      </c>
      <c r="D71" s="548" t="s">
        <v>968</v>
      </c>
      <c r="E71" s="864" t="s">
        <v>1418</v>
      </c>
      <c r="F71" s="544" t="s">
        <v>1419</v>
      </c>
      <c r="G71" s="544" t="s">
        <v>1420</v>
      </c>
      <c r="H71" s="548" t="s">
        <v>927</v>
      </c>
      <c r="I71" s="549" t="s">
        <v>954</v>
      </c>
      <c r="J71" s="548" t="s">
        <v>935</v>
      </c>
      <c r="K71" s="548" t="s">
        <v>957</v>
      </c>
      <c r="L71" s="557" t="str">
        <f>VLOOKUP(J71,[18]Anexos!$B$37:$G$43,(HLOOKUP(K71,[18]Anexos!$C$37:$G$38,2,0)),0)</f>
        <v>Moderado</v>
      </c>
      <c r="M71" s="559" t="s">
        <v>1421</v>
      </c>
      <c r="N71" s="544" t="s">
        <v>929</v>
      </c>
      <c r="O71" s="544" t="s">
        <v>930</v>
      </c>
      <c r="P71" s="548" t="s">
        <v>928</v>
      </c>
      <c r="Q71" s="548" t="s">
        <v>948</v>
      </c>
      <c r="R71" s="557" t="str">
        <f>VLOOKUP(P71,[18]Anexos!$B$37:$G$43,(HLOOKUP(Q71,[18]Anexos!$C$37:$G$38,2,0)),0)</f>
        <v>Moderado</v>
      </c>
      <c r="S71" s="556" t="s">
        <v>932</v>
      </c>
      <c r="T71" s="544" t="str">
        <f t="shared" si="1"/>
        <v>1. Semestralmente el funcionario(a) o contratista asignado(a) por el Subdirector(a) Administrativo(a) y Financiero(a) realiza seguimiento a la gestión y el estado de los procesos de contratación de servicios de apoyo logístico, de acuerdo con el Plan Anual de Adquisiciones, generando las alertas tempranas al equipo de apoyo logístico, para garantizar la oportuna contratación de los servicios de apoyo.
Como evidencia, se encuentra el archivo en formato Excel con el estado actual de los procesos de contratación y las alertas tempranas generadas.</v>
      </c>
      <c r="U71" s="544" t="s">
        <v>1414</v>
      </c>
      <c r="V71" s="544" t="s">
        <v>1422</v>
      </c>
      <c r="W71" s="538">
        <v>1</v>
      </c>
      <c r="X71" s="537">
        <v>46023</v>
      </c>
      <c r="Y71" s="537">
        <v>46387</v>
      </c>
      <c r="Z71" s="564">
        <v>46122</v>
      </c>
      <c r="AA71" s="865">
        <f>1/8</f>
        <v>0.125</v>
      </c>
      <c r="AB71" s="559" t="s">
        <v>2683</v>
      </c>
      <c r="AC71" s="539" t="s">
        <v>934</v>
      </c>
      <c r="AD71" s="544" t="s">
        <v>1423</v>
      </c>
      <c r="AE71" s="547">
        <v>46209</v>
      </c>
      <c r="AF71" s="533">
        <f>(7/8)*50%</f>
        <v>0.4375</v>
      </c>
      <c r="AG71" s="533">
        <f>(8/8)*50%</f>
        <v>0.5</v>
      </c>
      <c r="AH71" s="559" t="s">
        <v>2628</v>
      </c>
      <c r="AI71" s="529" t="s">
        <v>934</v>
      </c>
      <c r="AJ71" s="546" t="s">
        <v>2684</v>
      </c>
      <c r="AK71" s="531"/>
      <c r="AL71" s="530"/>
      <c r="AM71" s="530"/>
      <c r="AN71" s="528"/>
      <c r="AO71" s="529"/>
      <c r="AP71" s="528"/>
      <c r="AQ71" s="531"/>
      <c r="AR71" s="530"/>
      <c r="AS71" s="530"/>
      <c r="AT71" s="528"/>
      <c r="AU71" s="529"/>
      <c r="AV71" s="528"/>
    </row>
    <row r="72" spans="1:48" s="545" customFormat="1" ht="207" customHeight="1">
      <c r="A72" s="645" t="s">
        <v>675</v>
      </c>
      <c r="B72" s="544" t="s">
        <v>1402</v>
      </c>
      <c r="C72" s="544" t="s">
        <v>1417</v>
      </c>
      <c r="D72" s="548" t="s">
        <v>968</v>
      </c>
      <c r="E72" s="864" t="s">
        <v>1418</v>
      </c>
      <c r="F72" s="544" t="s">
        <v>1419</v>
      </c>
      <c r="G72" s="544" t="s">
        <v>1420</v>
      </c>
      <c r="H72" s="548" t="s">
        <v>927</v>
      </c>
      <c r="I72" s="549" t="s">
        <v>954</v>
      </c>
      <c r="J72" s="548" t="s">
        <v>935</v>
      </c>
      <c r="K72" s="548" t="s">
        <v>957</v>
      </c>
      <c r="L72" s="557" t="str">
        <f>VLOOKUP(J72,[18]Anexos!$B$37:$G$43,(HLOOKUP(K72,[18]Anexos!$C$37:$G$38,2,0)),0)</f>
        <v>Moderado</v>
      </c>
      <c r="M72" s="544" t="s">
        <v>2685</v>
      </c>
      <c r="N72" s="544" t="s">
        <v>929</v>
      </c>
      <c r="O72" s="544" t="s">
        <v>930</v>
      </c>
      <c r="P72" s="548" t="s">
        <v>928</v>
      </c>
      <c r="Q72" s="548" t="s">
        <v>948</v>
      </c>
      <c r="R72" s="557" t="str">
        <f>VLOOKUP(P72,[18]Anexos!$B$37:$G$43,(HLOOKUP(Q72,[18]Anexos!$C$37:$G$38,2,0)),0)</f>
        <v>Moderado</v>
      </c>
      <c r="S72" s="556" t="s">
        <v>932</v>
      </c>
      <c r="T72" s="544" t="str">
        <f t="shared" si="1"/>
        <v>2. Mensualmente, El funcionario(a) o contratista delegado(a) por el Subdirector(a) Administrativo(a) y Financiero(a) realiza la validación y conciliación de la base de datos de predios activos administrados por la entidad en los que se prestan servicios misionales, con el fin de asegurar el pago de los servicios públicos y evitar suspensión en la prestación de los servicios misionales de la entidad, conforme al procedimiento Pago de servicios públicos PCD-GL-008
Como evidencia, se aportará la matriz de los predios activos administrados por la entidad en los que se prestan servicios misionales, con la conciliación del pago de los servicios públicos, de acuerdo a su periodo de facturación.</v>
      </c>
      <c r="U72" s="544" t="s">
        <v>1414</v>
      </c>
      <c r="V72" s="544" t="s">
        <v>1424</v>
      </c>
      <c r="W72" s="538">
        <v>1</v>
      </c>
      <c r="X72" s="537">
        <v>46023</v>
      </c>
      <c r="Y72" s="537">
        <v>46387</v>
      </c>
      <c r="Z72" s="564">
        <v>46122</v>
      </c>
      <c r="AA72" s="538">
        <v>1</v>
      </c>
      <c r="AB72" s="559" t="s">
        <v>2686</v>
      </c>
      <c r="AC72" s="539" t="s">
        <v>934</v>
      </c>
      <c r="AD72" s="544" t="s">
        <v>2687</v>
      </c>
      <c r="AE72" s="547">
        <v>46209</v>
      </c>
      <c r="AF72" s="533">
        <v>1</v>
      </c>
      <c r="AG72" s="533">
        <v>1</v>
      </c>
      <c r="AH72" s="559" t="s">
        <v>2629</v>
      </c>
      <c r="AI72" s="529" t="s">
        <v>934</v>
      </c>
      <c r="AJ72" s="546" t="s">
        <v>2688</v>
      </c>
      <c r="AK72" s="531"/>
      <c r="AL72" s="530"/>
      <c r="AM72" s="530"/>
      <c r="AN72" s="528"/>
      <c r="AO72" s="529"/>
      <c r="AP72" s="528"/>
      <c r="AQ72" s="531"/>
      <c r="AR72" s="530"/>
      <c r="AS72" s="530"/>
      <c r="AT72" s="528"/>
      <c r="AU72" s="529"/>
      <c r="AV72" s="528"/>
    </row>
    <row r="73" spans="1:48" s="545" customFormat="1" ht="237.75" customHeight="1">
      <c r="A73" s="866" t="s">
        <v>470</v>
      </c>
      <c r="B73" s="532" t="s">
        <v>961</v>
      </c>
      <c r="C73" s="867" t="s">
        <v>1425</v>
      </c>
      <c r="D73" s="539" t="s">
        <v>968</v>
      </c>
      <c r="E73" s="613" t="s">
        <v>1426</v>
      </c>
      <c r="F73" s="532" t="s">
        <v>1427</v>
      </c>
      <c r="G73" s="678" t="s">
        <v>1428</v>
      </c>
      <c r="H73" s="529" t="s">
        <v>927</v>
      </c>
      <c r="I73" s="849" t="s">
        <v>950</v>
      </c>
      <c r="J73" s="529" t="s">
        <v>935</v>
      </c>
      <c r="K73" s="529" t="s">
        <v>948</v>
      </c>
      <c r="L73" s="541" t="str">
        <f>VLOOKUP(J73,[19]Anexos!$B$37:$G$43,(HLOOKUP(K73,[19]Anexos!$C$37:$G$38,2,0)),0)</f>
        <v>Moderado</v>
      </c>
      <c r="M73" s="678" t="s">
        <v>1429</v>
      </c>
      <c r="N73" s="529" t="s">
        <v>929</v>
      </c>
      <c r="O73" s="529" t="s">
        <v>930</v>
      </c>
      <c r="P73" s="561" t="s">
        <v>928</v>
      </c>
      <c r="Q73" s="561" t="s">
        <v>948</v>
      </c>
      <c r="R73" s="541" t="str">
        <f>VLOOKUP(P73,[19]Anexos!$B$37:$G$43,(HLOOKUP(Q73,[19]Anexos!$C$37:$G$38,2,0)),0)</f>
        <v>Moderado</v>
      </c>
      <c r="S73" s="615" t="s">
        <v>932</v>
      </c>
      <c r="T73" s="710" t="str">
        <f t="shared" si="1"/>
        <v>En el primer y tercer trimestre de la vigencia, el administrador del procedimiento de requisitos legales, designado por el(a) Jefe de la Oficina Jurídica, solicita a las dependencias de la Entidad, mediante correo electrónico, la actualización de la matriz de requisitos legales, conforme a lo establecido en el procedimiento Identificación y seguimiento de requisitos legales y otros aplicables (PCD-GJ-001).  Con base en esta información, el administrador del procedimiento analiza, evalúa, actualiza y gestiona la publicación en la página web institucional la matriz de requisitos legales de la Entidad en el segundo y cuarto trimestre de la vigencia.
Como evidencia se cuenta con 2 matrices evaluadas (junio y diciembre) que contienen los requisitos legales de la entidad. Adicional, correos de solicitud (marzo y septiembre) y/o de recepción de insumos.  
En caso de no recibir la información de las dependencias, en el tiempo establecido, el administrador de procedimiento procede a remitir memorando interno a los directivos de las dependencias correspondientes, solicitando la identificación de requisitos legales aplicables a través de la matriz.</v>
      </c>
      <c r="U73" s="663" t="s">
        <v>1430</v>
      </c>
      <c r="V73" s="663" t="s">
        <v>2689</v>
      </c>
      <c r="W73" s="711">
        <v>1</v>
      </c>
      <c r="X73" s="706">
        <v>46023</v>
      </c>
      <c r="Y73" s="706">
        <v>46387</v>
      </c>
      <c r="Z73" s="586">
        <v>46121</v>
      </c>
      <c r="AA73" s="712"/>
      <c r="AB73" s="532" t="s">
        <v>1431</v>
      </c>
      <c r="AC73" s="529" t="s">
        <v>934</v>
      </c>
      <c r="AD73" s="544" t="s">
        <v>2690</v>
      </c>
      <c r="AE73" s="534">
        <v>46209</v>
      </c>
      <c r="AF73" s="694">
        <v>0.5</v>
      </c>
      <c r="AG73" s="694">
        <v>0.5</v>
      </c>
      <c r="AH73" s="551" t="s">
        <v>2630</v>
      </c>
      <c r="AI73" s="663" t="s">
        <v>934</v>
      </c>
      <c r="AJ73" s="868" t="s">
        <v>2691</v>
      </c>
      <c r="AK73" s="713"/>
      <c r="AL73" s="712"/>
      <c r="AM73" s="712"/>
      <c r="AN73" s="714"/>
      <c r="AO73" s="715"/>
      <c r="AP73" s="714"/>
      <c r="AQ73" s="713"/>
      <c r="AR73" s="712"/>
      <c r="AS73" s="712"/>
      <c r="AT73" s="716"/>
      <c r="AU73" s="715"/>
      <c r="AV73" s="869"/>
    </row>
    <row r="74" spans="1:48" s="545" customFormat="1" ht="168" customHeight="1">
      <c r="A74" s="866" t="s">
        <v>470</v>
      </c>
      <c r="B74" s="532" t="s">
        <v>961</v>
      </c>
      <c r="C74" s="710" t="s">
        <v>1432</v>
      </c>
      <c r="D74" s="539" t="s">
        <v>968</v>
      </c>
      <c r="E74" s="870" t="s">
        <v>1433</v>
      </c>
      <c r="F74" s="532" t="s">
        <v>1434</v>
      </c>
      <c r="G74" s="546" t="s">
        <v>1435</v>
      </c>
      <c r="H74" s="529" t="s">
        <v>927</v>
      </c>
      <c r="I74" s="849" t="s">
        <v>950</v>
      </c>
      <c r="J74" s="529" t="s">
        <v>928</v>
      </c>
      <c r="K74" s="529" t="s">
        <v>957</v>
      </c>
      <c r="L74" s="541" t="str">
        <f>VLOOKUP(J74,[19]Anexos!$B$37:$G$43,(HLOOKUP(K74,[19]Anexos!$C$37:$G$38,2,0)),0)</f>
        <v>Moderado</v>
      </c>
      <c r="M74" s="678" t="s">
        <v>1436</v>
      </c>
      <c r="N74" s="529" t="s">
        <v>929</v>
      </c>
      <c r="O74" s="529" t="s">
        <v>930</v>
      </c>
      <c r="P74" s="561" t="s">
        <v>928</v>
      </c>
      <c r="Q74" s="561" t="s">
        <v>957</v>
      </c>
      <c r="R74" s="541" t="str">
        <f>VLOOKUP(P74,[19]Anexos!$B$37:$G$43,(HLOOKUP(Q74,[19]Anexos!$C$37:$G$38,2,0)),0)</f>
        <v>Moderado</v>
      </c>
      <c r="S74" s="615" t="s">
        <v>932</v>
      </c>
      <c r="T74" s="710" t="str">
        <f t="shared" si="1"/>
        <v>El Jefe de la Oficina Jurídica remitirá trimestralmente a las dependencias misionales de la Entidad (Direcciones y Subdirecciones), memorados internos con las recomendaciones y parámetros definidos para la entrega de los insumos que permiten dar respuesta a los requerimientos judiciales solicitados a la Oficina Jurídica, con el fin de contar con información oportuna y de calidad, teniendo como referencia lo establecido en la Política de Prevención del Daño Antijurídico.
Como evidencia se adjunta memorando trimestral, con las recomendaciones para la prevención del daño antijurídico.</v>
      </c>
      <c r="U74" s="663" t="s">
        <v>1437</v>
      </c>
      <c r="V74" s="663" t="s">
        <v>1438</v>
      </c>
      <c r="W74" s="663" t="s">
        <v>2692</v>
      </c>
      <c r="X74" s="706">
        <v>46023</v>
      </c>
      <c r="Y74" s="706">
        <v>46387</v>
      </c>
      <c r="Z74" s="586">
        <v>46121</v>
      </c>
      <c r="AA74" s="585">
        <v>0.25</v>
      </c>
      <c r="AB74" s="532" t="s">
        <v>1439</v>
      </c>
      <c r="AC74" s="529" t="s">
        <v>934</v>
      </c>
      <c r="AD74" s="544" t="s">
        <v>2693</v>
      </c>
      <c r="AE74" s="534">
        <v>46209</v>
      </c>
      <c r="AF74" s="533">
        <v>0.25</v>
      </c>
      <c r="AG74" s="533">
        <v>0.5</v>
      </c>
      <c r="AH74" s="572" t="s">
        <v>2631</v>
      </c>
      <c r="AI74" s="529" t="s">
        <v>934</v>
      </c>
      <c r="AJ74" s="580" t="s">
        <v>2694</v>
      </c>
      <c r="AK74" s="713"/>
      <c r="AL74" s="712"/>
      <c r="AM74" s="712"/>
      <c r="AN74" s="714"/>
      <c r="AO74" s="715"/>
      <c r="AP74" s="714"/>
      <c r="AQ74" s="713"/>
      <c r="AR74" s="712"/>
      <c r="AS74" s="712"/>
      <c r="AT74" s="716"/>
      <c r="AU74" s="715"/>
      <c r="AV74" s="869"/>
    </row>
    <row r="75" spans="1:48" s="545" customFormat="1" ht="196.5" customHeight="1">
      <c r="A75" s="645" t="s">
        <v>559</v>
      </c>
      <c r="B75" s="548" t="s">
        <v>962</v>
      </c>
      <c r="C75" s="548" t="s">
        <v>1440</v>
      </c>
      <c r="D75" s="539" t="s">
        <v>968</v>
      </c>
      <c r="E75" s="536" t="s">
        <v>1441</v>
      </c>
      <c r="F75" s="871" t="s">
        <v>1442</v>
      </c>
      <c r="G75" s="539" t="s">
        <v>1443</v>
      </c>
      <c r="H75" s="539" t="s">
        <v>937</v>
      </c>
      <c r="I75" s="646" t="s">
        <v>954</v>
      </c>
      <c r="J75" s="645" t="s">
        <v>928</v>
      </c>
      <c r="K75" s="645" t="s">
        <v>957</v>
      </c>
      <c r="L75" s="541" t="str">
        <f>VLOOKUP(J75,[20]Anexos!$B$37:$G$43,(HLOOKUP(K75,[20]Anexos!$C$37:$G$38,2,0)),0)</f>
        <v>Moderado</v>
      </c>
      <c r="M75" s="546" t="s">
        <v>1444</v>
      </c>
      <c r="N75" s="529" t="s">
        <v>929</v>
      </c>
      <c r="O75" s="529" t="s">
        <v>930</v>
      </c>
      <c r="P75" s="645" t="s">
        <v>931</v>
      </c>
      <c r="Q75" s="645" t="s">
        <v>957</v>
      </c>
      <c r="R75" s="541" t="str">
        <f>VLOOKUP(P75,[20]Anexos!$B$37:$G$43,(HLOOKUP(Q75,[20]Anexos!$C$37:$G$38,2,0)),0)</f>
        <v>Bajo</v>
      </c>
      <c r="S75" s="540" t="s">
        <v>932</v>
      </c>
      <c r="T75" s="546" t="s">
        <v>1444</v>
      </c>
      <c r="U75" s="528" t="s">
        <v>933</v>
      </c>
      <c r="V75" s="529" t="s">
        <v>1445</v>
      </c>
      <c r="W75" s="617">
        <v>1</v>
      </c>
      <c r="X75" s="653">
        <v>46023</v>
      </c>
      <c r="Y75" s="653">
        <v>46081</v>
      </c>
      <c r="Z75" s="534">
        <v>46122</v>
      </c>
      <c r="AA75" s="533">
        <v>1</v>
      </c>
      <c r="AB75" s="546" t="s">
        <v>1446</v>
      </c>
      <c r="AC75" s="539" t="s">
        <v>934</v>
      </c>
      <c r="AD75" s="61" t="s">
        <v>1447</v>
      </c>
      <c r="AE75" s="534">
        <v>46210</v>
      </c>
      <c r="AF75" s="533"/>
      <c r="AG75" s="533">
        <v>1</v>
      </c>
      <c r="AH75" s="546" t="s">
        <v>2632</v>
      </c>
      <c r="AI75" s="539" t="s">
        <v>934</v>
      </c>
      <c r="AJ75" s="61" t="s">
        <v>2665</v>
      </c>
      <c r="AK75" s="531"/>
      <c r="AL75" s="530"/>
      <c r="AM75" s="533"/>
      <c r="AN75" s="546"/>
      <c r="AO75" s="842"/>
      <c r="AP75" s="546"/>
      <c r="AQ75" s="534"/>
      <c r="AR75" s="530"/>
      <c r="AS75" s="533"/>
      <c r="AT75" s="546"/>
      <c r="AU75" s="842"/>
      <c r="AV75" s="546"/>
    </row>
    <row r="76" spans="1:48" s="545" customFormat="1" ht="254.25" customHeight="1">
      <c r="A76" s="645" t="s">
        <v>559</v>
      </c>
      <c r="B76" s="548" t="s">
        <v>962</v>
      </c>
      <c r="C76" s="548" t="s">
        <v>1440</v>
      </c>
      <c r="D76" s="539" t="s">
        <v>968</v>
      </c>
      <c r="E76" s="536" t="s">
        <v>1441</v>
      </c>
      <c r="F76" s="871" t="s">
        <v>1442</v>
      </c>
      <c r="G76" s="539" t="s">
        <v>1443</v>
      </c>
      <c r="H76" s="539" t="s">
        <v>937</v>
      </c>
      <c r="I76" s="646" t="s">
        <v>954</v>
      </c>
      <c r="J76" s="645" t="s">
        <v>928</v>
      </c>
      <c r="K76" s="645" t="s">
        <v>957</v>
      </c>
      <c r="L76" s="541" t="str">
        <f>VLOOKUP(J76,[20]Anexos!$B$37:$G$43,(HLOOKUP(K76,[20]Anexos!$C$37:$G$38,2,0)),0)</f>
        <v>Moderado</v>
      </c>
      <c r="M76" s="546" t="s">
        <v>1448</v>
      </c>
      <c r="N76" s="529" t="s">
        <v>929</v>
      </c>
      <c r="O76" s="529" t="s">
        <v>930</v>
      </c>
      <c r="P76" s="645" t="s">
        <v>931</v>
      </c>
      <c r="Q76" s="645" t="s">
        <v>957</v>
      </c>
      <c r="R76" s="541" t="str">
        <f>VLOOKUP(P76,[20]Anexos!$B$37:$G$43,(HLOOKUP(Q76,[20]Anexos!$C$37:$G$38,2,0)),0)</f>
        <v>Bajo</v>
      </c>
      <c r="S76" s="540" t="s">
        <v>932</v>
      </c>
      <c r="T76" s="546" t="s">
        <v>1448</v>
      </c>
      <c r="U76" s="528" t="s">
        <v>1449</v>
      </c>
      <c r="V76" s="561" t="s">
        <v>1450</v>
      </c>
      <c r="W76" s="585">
        <v>1</v>
      </c>
      <c r="X76" s="586">
        <v>46082</v>
      </c>
      <c r="Y76" s="586">
        <v>46387</v>
      </c>
      <c r="Z76" s="534">
        <v>46122</v>
      </c>
      <c r="AA76" s="533">
        <f>64/65</f>
        <v>0.98461538461538467</v>
      </c>
      <c r="AB76" s="546" t="s">
        <v>1451</v>
      </c>
      <c r="AC76" s="539" t="s">
        <v>934</v>
      </c>
      <c r="AD76" s="61" t="s">
        <v>1447</v>
      </c>
      <c r="AE76" s="534">
        <v>46210</v>
      </c>
      <c r="AF76" s="533">
        <f>7/5</f>
        <v>1.4</v>
      </c>
      <c r="AG76" s="533">
        <f>(64+7)/(65+5)</f>
        <v>1.0142857142857142</v>
      </c>
      <c r="AH76" s="546" t="s">
        <v>2633</v>
      </c>
      <c r="AI76" s="539" t="s">
        <v>934</v>
      </c>
      <c r="AJ76" s="61" t="s">
        <v>2665</v>
      </c>
      <c r="AK76" s="531"/>
      <c r="AL76" s="533"/>
      <c r="AM76" s="533"/>
      <c r="AN76" s="546"/>
      <c r="AO76" s="855"/>
      <c r="AP76" s="546"/>
      <c r="AQ76" s="534"/>
      <c r="AR76" s="533"/>
      <c r="AS76" s="533"/>
      <c r="AT76" s="546"/>
      <c r="AU76" s="855"/>
      <c r="AV76" s="546"/>
    </row>
    <row r="77" spans="1:48" s="545" customFormat="1" ht="201" customHeight="1">
      <c r="A77" s="645" t="s">
        <v>559</v>
      </c>
      <c r="B77" s="548" t="s">
        <v>962</v>
      </c>
      <c r="C77" s="548" t="s">
        <v>1440</v>
      </c>
      <c r="D77" s="539" t="s">
        <v>968</v>
      </c>
      <c r="E77" s="536" t="s">
        <v>1441</v>
      </c>
      <c r="F77" s="548" t="s">
        <v>1452</v>
      </c>
      <c r="G77" s="539" t="s">
        <v>1443</v>
      </c>
      <c r="H77" s="539" t="s">
        <v>937</v>
      </c>
      <c r="I77" s="646" t="s">
        <v>954</v>
      </c>
      <c r="J77" s="645" t="s">
        <v>928</v>
      </c>
      <c r="K77" s="645" t="s">
        <v>957</v>
      </c>
      <c r="L77" s="541" t="str">
        <f>VLOOKUP(J77,[20]Anexos!$B$37:$G$43,(HLOOKUP(K77,[20]Anexos!$C$37:$G$38,2,0)),0)</f>
        <v>Moderado</v>
      </c>
      <c r="M77" s="532" t="s">
        <v>1453</v>
      </c>
      <c r="N77" s="529" t="s">
        <v>929</v>
      </c>
      <c r="O77" s="529" t="s">
        <v>930</v>
      </c>
      <c r="P77" s="645" t="s">
        <v>931</v>
      </c>
      <c r="Q77" s="645" t="s">
        <v>957</v>
      </c>
      <c r="R77" s="541" t="str">
        <f>VLOOKUP(P77,[20]Anexos!$B$37:$G$43,(HLOOKUP(Q77,[20]Anexos!$C$37:$G$38,2,0)),0)</f>
        <v>Bajo</v>
      </c>
      <c r="S77" s="540" t="s">
        <v>932</v>
      </c>
      <c r="T77" s="532" t="s">
        <v>1453</v>
      </c>
      <c r="U77" s="528" t="s">
        <v>1449</v>
      </c>
      <c r="V77" s="561" t="s">
        <v>1454</v>
      </c>
      <c r="W77" s="585">
        <v>1</v>
      </c>
      <c r="X77" s="586">
        <v>46054</v>
      </c>
      <c r="Y77" s="586">
        <v>46387</v>
      </c>
      <c r="Z77" s="534">
        <v>46122</v>
      </c>
      <c r="AA77" s="533">
        <v>0.1</v>
      </c>
      <c r="AB77" s="546" t="s">
        <v>1455</v>
      </c>
      <c r="AC77" s="539" t="s">
        <v>934</v>
      </c>
      <c r="AD77" s="61" t="s">
        <v>1447</v>
      </c>
      <c r="AE77" s="534">
        <v>46210</v>
      </c>
      <c r="AF77" s="533">
        <v>0.2</v>
      </c>
      <c r="AG77" s="533">
        <v>0.3</v>
      </c>
      <c r="AH77" s="546" t="s">
        <v>2634</v>
      </c>
      <c r="AI77" s="539" t="s">
        <v>934</v>
      </c>
      <c r="AJ77" s="61" t="s">
        <v>2665</v>
      </c>
      <c r="AK77" s="531"/>
      <c r="AL77" s="533"/>
      <c r="AM77" s="533"/>
      <c r="AN77" s="546"/>
      <c r="AO77" s="844"/>
      <c r="AP77" s="546"/>
      <c r="AQ77" s="534"/>
      <c r="AR77" s="533"/>
      <c r="AS77" s="533"/>
      <c r="AT77" s="546"/>
      <c r="AU77" s="844"/>
      <c r="AV77" s="546"/>
    </row>
    <row r="78" spans="1:48" s="545" customFormat="1" ht="262.5" customHeight="1">
      <c r="A78" s="645" t="s">
        <v>559</v>
      </c>
      <c r="B78" s="548" t="s">
        <v>962</v>
      </c>
      <c r="C78" s="654" t="s">
        <v>1456</v>
      </c>
      <c r="D78" s="554" t="s">
        <v>968</v>
      </c>
      <c r="E78" s="605" t="s">
        <v>1457</v>
      </c>
      <c r="F78" s="528" t="s">
        <v>1458</v>
      </c>
      <c r="G78" s="539" t="s">
        <v>1459</v>
      </c>
      <c r="H78" s="539" t="s">
        <v>937</v>
      </c>
      <c r="I78" s="646" t="s">
        <v>954</v>
      </c>
      <c r="J78" s="645" t="s">
        <v>928</v>
      </c>
      <c r="K78" s="645" t="s">
        <v>948</v>
      </c>
      <c r="L78" s="541" t="str">
        <f>VLOOKUP(J78,[20]Anexos!$B$37:$G$43,(HLOOKUP(K78,[20]Anexos!$C$37:$G$38,2,0)),0)</f>
        <v>Moderado</v>
      </c>
      <c r="M78" s="546" t="s">
        <v>1460</v>
      </c>
      <c r="N78" s="529" t="s">
        <v>1034</v>
      </c>
      <c r="O78" s="529" t="s">
        <v>930</v>
      </c>
      <c r="P78" s="645" t="s">
        <v>931</v>
      </c>
      <c r="Q78" s="645" t="s">
        <v>948</v>
      </c>
      <c r="R78" s="541" t="str">
        <f>VLOOKUP(P78,[20]Anexos!$B$37:$G$43,(HLOOKUP(Q78,[20]Anexos!$C$37:$G$38,2,0)),0)</f>
        <v>Moderado</v>
      </c>
      <c r="S78" s="540" t="s">
        <v>932</v>
      </c>
      <c r="T78" s="546" t="s">
        <v>1460</v>
      </c>
      <c r="U78" s="528" t="s">
        <v>1449</v>
      </c>
      <c r="V78" s="561" t="s">
        <v>1461</v>
      </c>
      <c r="W78" s="585">
        <v>1</v>
      </c>
      <c r="X78" s="586">
        <v>46113</v>
      </c>
      <c r="Y78" s="586">
        <v>46326</v>
      </c>
      <c r="Z78" s="534">
        <v>46122</v>
      </c>
      <c r="AA78" s="533"/>
      <c r="AB78" s="546" t="s">
        <v>1462</v>
      </c>
      <c r="AC78" s="539" t="s">
        <v>934</v>
      </c>
      <c r="AD78" s="61" t="s">
        <v>1463</v>
      </c>
      <c r="AE78" s="534">
        <v>46210</v>
      </c>
      <c r="AF78" s="533">
        <v>0.34</v>
      </c>
      <c r="AG78" s="533">
        <v>0.34</v>
      </c>
      <c r="AH78" s="546" t="s">
        <v>2635</v>
      </c>
      <c r="AI78" s="539" t="s">
        <v>934</v>
      </c>
      <c r="AJ78" s="61" t="s">
        <v>2665</v>
      </c>
      <c r="AK78" s="531"/>
      <c r="AL78" s="533"/>
      <c r="AM78" s="533"/>
      <c r="AN78" s="546"/>
      <c r="AO78" s="842"/>
      <c r="AP78" s="546"/>
      <c r="AQ78" s="534"/>
      <c r="AR78" s="533"/>
      <c r="AS78" s="533"/>
      <c r="AT78" s="546"/>
      <c r="AU78" s="842"/>
      <c r="AV78" s="546"/>
    </row>
    <row r="79" spans="1:48" s="545" customFormat="1" ht="174" customHeight="1">
      <c r="A79" s="645" t="s">
        <v>559</v>
      </c>
      <c r="B79" s="548" t="s">
        <v>962</v>
      </c>
      <c r="C79" s="654" t="s">
        <v>1456</v>
      </c>
      <c r="D79" s="554" t="s">
        <v>968</v>
      </c>
      <c r="E79" s="605" t="s">
        <v>1457</v>
      </c>
      <c r="F79" s="528" t="s">
        <v>1464</v>
      </c>
      <c r="G79" s="539" t="s">
        <v>1459</v>
      </c>
      <c r="H79" s="539" t="s">
        <v>937</v>
      </c>
      <c r="I79" s="646" t="s">
        <v>954</v>
      </c>
      <c r="J79" s="645" t="s">
        <v>928</v>
      </c>
      <c r="K79" s="645" t="s">
        <v>948</v>
      </c>
      <c r="L79" s="541" t="str">
        <f>VLOOKUP(J79,[20]Anexos!$B$37:$G$43,(HLOOKUP(K79,[20]Anexos!$C$37:$G$38,2,0)),0)</f>
        <v>Moderado</v>
      </c>
      <c r="M79" s="532" t="s">
        <v>1465</v>
      </c>
      <c r="N79" s="529" t="s">
        <v>929</v>
      </c>
      <c r="O79" s="529" t="s">
        <v>930</v>
      </c>
      <c r="P79" s="645" t="s">
        <v>931</v>
      </c>
      <c r="Q79" s="645" t="s">
        <v>948</v>
      </c>
      <c r="R79" s="541" t="str">
        <f>VLOOKUP(P79,[20]Anexos!$B$37:$G$43,(HLOOKUP(Q79,[20]Anexos!$C$37:$G$38,2,0)),0)</f>
        <v>Moderado</v>
      </c>
      <c r="S79" s="540" t="s">
        <v>932</v>
      </c>
      <c r="T79" s="532" t="s">
        <v>1465</v>
      </c>
      <c r="U79" s="528" t="s">
        <v>1449</v>
      </c>
      <c r="V79" s="561" t="s">
        <v>1466</v>
      </c>
      <c r="W79" s="585">
        <v>1</v>
      </c>
      <c r="X79" s="586">
        <v>46113</v>
      </c>
      <c r="Y79" s="586">
        <v>46326</v>
      </c>
      <c r="Z79" s="534">
        <v>46122</v>
      </c>
      <c r="AA79" s="533"/>
      <c r="AB79" s="546" t="s">
        <v>1467</v>
      </c>
      <c r="AC79" s="539" t="s">
        <v>934</v>
      </c>
      <c r="AD79" s="61" t="s">
        <v>1463</v>
      </c>
      <c r="AE79" s="534">
        <v>46210</v>
      </c>
      <c r="AF79" s="533">
        <v>1</v>
      </c>
      <c r="AG79" s="533">
        <v>1</v>
      </c>
      <c r="AH79" s="546" t="s">
        <v>2636</v>
      </c>
      <c r="AI79" s="539" t="s">
        <v>934</v>
      </c>
      <c r="AJ79" s="61" t="s">
        <v>2665</v>
      </c>
      <c r="AK79" s="531"/>
      <c r="AL79" s="530"/>
      <c r="AM79" s="533"/>
      <c r="AN79" s="546"/>
      <c r="AO79" s="844"/>
      <c r="AP79" s="546"/>
      <c r="AQ79" s="534"/>
      <c r="AR79" s="530"/>
      <c r="AS79" s="533"/>
      <c r="AT79" s="546"/>
      <c r="AU79" s="844"/>
      <c r="AV79" s="546"/>
    </row>
    <row r="80" spans="1:48" s="545" customFormat="1" ht="201" customHeight="1">
      <c r="A80" s="645" t="s">
        <v>559</v>
      </c>
      <c r="B80" s="548" t="s">
        <v>962</v>
      </c>
      <c r="C80" s="548" t="s">
        <v>963</v>
      </c>
      <c r="D80" s="539" t="s">
        <v>968</v>
      </c>
      <c r="E80" s="536" t="s">
        <v>1468</v>
      </c>
      <c r="F80" s="528" t="s">
        <v>1469</v>
      </c>
      <c r="G80" s="539" t="s">
        <v>1470</v>
      </c>
      <c r="H80" s="539" t="s">
        <v>937</v>
      </c>
      <c r="I80" s="646" t="s">
        <v>954</v>
      </c>
      <c r="J80" s="645" t="s">
        <v>935</v>
      </c>
      <c r="K80" s="645" t="s">
        <v>957</v>
      </c>
      <c r="L80" s="541" t="str">
        <f>VLOOKUP(J80,[20]Anexos!$B$37:$G$43,(HLOOKUP(K80,[20]Anexos!$C$37:$G$38,2,0)),0)</f>
        <v>Moderado</v>
      </c>
      <c r="M80" s="546" t="s">
        <v>1471</v>
      </c>
      <c r="N80" s="529" t="s">
        <v>929</v>
      </c>
      <c r="O80" s="529" t="s">
        <v>930</v>
      </c>
      <c r="P80" s="645" t="s">
        <v>928</v>
      </c>
      <c r="Q80" s="645" t="s">
        <v>957</v>
      </c>
      <c r="R80" s="541" t="str">
        <f>VLOOKUP(P80,[20]Anexos!$B$37:$G$43,(HLOOKUP(Q80,[20]Anexos!$C$37:$G$38,2,0)),0)</f>
        <v>Moderado</v>
      </c>
      <c r="S80" s="540" t="s">
        <v>932</v>
      </c>
      <c r="T80" s="546" t="s">
        <v>1471</v>
      </c>
      <c r="U80" s="528" t="s">
        <v>1449</v>
      </c>
      <c r="V80" s="561" t="s">
        <v>1472</v>
      </c>
      <c r="W80" s="585">
        <v>1</v>
      </c>
      <c r="X80" s="586">
        <v>46113</v>
      </c>
      <c r="Y80" s="586">
        <v>46387</v>
      </c>
      <c r="Z80" s="534">
        <v>46122</v>
      </c>
      <c r="AA80" s="533"/>
      <c r="AB80" s="546" t="s">
        <v>1462</v>
      </c>
      <c r="AC80" s="539" t="s">
        <v>934</v>
      </c>
      <c r="AD80" s="61" t="s">
        <v>1463</v>
      </c>
      <c r="AE80" s="534">
        <v>46210</v>
      </c>
      <c r="AF80" s="533">
        <f>3/9</f>
        <v>0.33333333333333331</v>
      </c>
      <c r="AG80" s="533">
        <f>3/9</f>
        <v>0.33333333333333331</v>
      </c>
      <c r="AH80" s="546" t="s">
        <v>2637</v>
      </c>
      <c r="AI80" s="539" t="s">
        <v>934</v>
      </c>
      <c r="AJ80" s="61" t="s">
        <v>2665</v>
      </c>
      <c r="AK80" s="531"/>
      <c r="AL80" s="533"/>
      <c r="AM80" s="533"/>
      <c r="AN80" s="546"/>
      <c r="AO80" s="533"/>
      <c r="AP80" s="546"/>
      <c r="AQ80" s="534"/>
      <c r="AR80" s="533"/>
      <c r="AS80" s="533"/>
      <c r="AT80" s="546"/>
      <c r="AU80" s="842"/>
      <c r="AV80" s="546"/>
    </row>
    <row r="81" spans="1:16384" s="545" customFormat="1" ht="154.5" customHeight="1">
      <c r="A81" s="645" t="s">
        <v>559</v>
      </c>
      <c r="B81" s="548" t="s">
        <v>962</v>
      </c>
      <c r="C81" s="548" t="s">
        <v>963</v>
      </c>
      <c r="D81" s="539" t="s">
        <v>968</v>
      </c>
      <c r="E81" s="536" t="s">
        <v>1468</v>
      </c>
      <c r="F81" s="528" t="s">
        <v>1473</v>
      </c>
      <c r="G81" s="539" t="s">
        <v>1470</v>
      </c>
      <c r="H81" s="539" t="s">
        <v>937</v>
      </c>
      <c r="I81" s="646" t="s">
        <v>954</v>
      </c>
      <c r="J81" s="645" t="s">
        <v>935</v>
      </c>
      <c r="K81" s="645" t="s">
        <v>957</v>
      </c>
      <c r="L81" s="541" t="str">
        <f>VLOOKUP(J81,[20]Anexos!$B$37:$G$43,(HLOOKUP(K81,[20]Anexos!$C$37:$G$38,2,0)),0)</f>
        <v>Moderado</v>
      </c>
      <c r="M81" s="532" t="s">
        <v>1474</v>
      </c>
      <c r="N81" s="529" t="s">
        <v>929</v>
      </c>
      <c r="O81" s="529" t="s">
        <v>930</v>
      </c>
      <c r="P81" s="645" t="s">
        <v>928</v>
      </c>
      <c r="Q81" s="645" t="s">
        <v>957</v>
      </c>
      <c r="R81" s="541" t="str">
        <f>VLOOKUP(P81,[20]Anexos!$B$37:$G$43,(HLOOKUP(Q81,[20]Anexos!$C$37:$G$38,2,0)),0)</f>
        <v>Moderado</v>
      </c>
      <c r="S81" s="540" t="s">
        <v>932</v>
      </c>
      <c r="T81" s="532" t="s">
        <v>1474</v>
      </c>
      <c r="U81" s="528" t="s">
        <v>1449</v>
      </c>
      <c r="V81" s="561" t="s">
        <v>1475</v>
      </c>
      <c r="W81" s="585">
        <v>1</v>
      </c>
      <c r="X81" s="586">
        <v>46113</v>
      </c>
      <c r="Y81" s="586">
        <v>46387</v>
      </c>
      <c r="Z81" s="534">
        <v>46122</v>
      </c>
      <c r="AA81" s="533"/>
      <c r="AB81" s="546" t="s">
        <v>1462</v>
      </c>
      <c r="AC81" s="539" t="s">
        <v>934</v>
      </c>
      <c r="AD81" s="61" t="s">
        <v>1463</v>
      </c>
      <c r="AE81" s="534">
        <v>46210</v>
      </c>
      <c r="AF81" s="533">
        <f>3/7</f>
        <v>0.42857142857142855</v>
      </c>
      <c r="AG81" s="533">
        <f>3/7</f>
        <v>0.42857142857142855</v>
      </c>
      <c r="AH81" s="546" t="s">
        <v>2638</v>
      </c>
      <c r="AI81" s="539" t="s">
        <v>934</v>
      </c>
      <c r="AJ81" s="61" t="s">
        <v>2665</v>
      </c>
      <c r="AK81" s="531"/>
      <c r="AL81" s="533"/>
      <c r="AM81" s="533"/>
      <c r="AN81" s="546"/>
      <c r="AO81" s="533"/>
      <c r="AP81" s="546"/>
      <c r="AQ81" s="534"/>
      <c r="AR81" s="533"/>
      <c r="AS81" s="533"/>
      <c r="AT81" s="546"/>
      <c r="AU81" s="844"/>
      <c r="AV81" s="546"/>
    </row>
    <row r="82" spans="1:16384" s="884" customFormat="1" ht="306">
      <c r="A82" s="645" t="s">
        <v>268</v>
      </c>
      <c r="B82" s="645" t="s">
        <v>1476</v>
      </c>
      <c r="C82" s="645" t="s">
        <v>1477</v>
      </c>
      <c r="D82" s="539" t="s">
        <v>968</v>
      </c>
      <c r="E82" s="536" t="s">
        <v>1478</v>
      </c>
      <c r="F82" s="645" t="s">
        <v>1479</v>
      </c>
      <c r="G82" s="539" t="s">
        <v>1480</v>
      </c>
      <c r="H82" s="645" t="s">
        <v>937</v>
      </c>
      <c r="I82" s="646" t="s">
        <v>954</v>
      </c>
      <c r="J82" s="645" t="s">
        <v>928</v>
      </c>
      <c r="K82" s="645" t="s">
        <v>948</v>
      </c>
      <c r="L82" s="541" t="str">
        <f>VLOOKUP(J82,[21]Anexos!$B$37:$G$43,(HLOOKUP(K82,[21]Anexos!$C$37:$G$38,2,0)),0)</f>
        <v>Moderado</v>
      </c>
      <c r="M82" s="544" t="s">
        <v>1481</v>
      </c>
      <c r="N82" s="539" t="s">
        <v>929</v>
      </c>
      <c r="O82" s="539" t="s">
        <v>930</v>
      </c>
      <c r="P82" s="645" t="s">
        <v>928</v>
      </c>
      <c r="Q82" s="645" t="s">
        <v>948</v>
      </c>
      <c r="R82" s="541" t="str">
        <f>VLOOKUP(P82,[21]Anexos!$B$37:$G$43,(HLOOKUP(Q82,[21]Anexos!$C$37:$G$38,2,0)),0)</f>
        <v>Moderado</v>
      </c>
      <c r="S82" s="647" t="s">
        <v>932</v>
      </c>
      <c r="T82" s="544" t="s">
        <v>1481</v>
      </c>
      <c r="U82" s="645" t="s">
        <v>1482</v>
      </c>
      <c r="V82" s="539" t="s">
        <v>1483</v>
      </c>
      <c r="W82" s="552">
        <v>1</v>
      </c>
      <c r="X82" s="537">
        <v>46023</v>
      </c>
      <c r="Y82" s="537">
        <v>46387</v>
      </c>
      <c r="Z82" s="547">
        <v>46119</v>
      </c>
      <c r="AA82" s="538">
        <v>0.25</v>
      </c>
      <c r="AB82" s="544" t="s">
        <v>1484</v>
      </c>
      <c r="AC82" s="539" t="s">
        <v>934</v>
      </c>
      <c r="AD82" s="62" t="s">
        <v>1062</v>
      </c>
      <c r="AE82" s="537">
        <v>46209</v>
      </c>
      <c r="AF82" s="552">
        <v>0.25</v>
      </c>
      <c r="AG82" s="552">
        <v>0.5</v>
      </c>
      <c r="AH82" s="544" t="s">
        <v>2639</v>
      </c>
      <c r="AI82" s="536" t="s">
        <v>934</v>
      </c>
      <c r="AJ82" s="62" t="s">
        <v>2695</v>
      </c>
      <c r="AK82" s="539"/>
      <c r="AL82" s="645"/>
      <c r="AM82" s="646"/>
      <c r="AN82" s="645"/>
      <c r="AO82" s="645"/>
      <c r="AP82" s="584"/>
      <c r="AQ82" s="544"/>
      <c r="AR82" s="539"/>
      <c r="AS82" s="539"/>
      <c r="AT82" s="645"/>
      <c r="AU82" s="645"/>
      <c r="AV82" s="584"/>
      <c r="AW82" s="872"/>
      <c r="AX82" s="873"/>
      <c r="AY82" s="874"/>
      <c r="AZ82" s="875"/>
      <c r="BA82" s="876"/>
      <c r="BB82" s="877"/>
      <c r="BC82" s="877"/>
      <c r="BD82" s="878"/>
      <c r="BE82" s="879"/>
      <c r="BF82" s="873"/>
      <c r="BG82" s="875"/>
      <c r="BH82" s="880"/>
      <c r="BI82" s="874"/>
      <c r="BJ82" s="874"/>
      <c r="BK82" s="874"/>
      <c r="BL82" s="875"/>
      <c r="BM82" s="881"/>
      <c r="BN82" s="874"/>
      <c r="BO82" s="875"/>
      <c r="BP82" s="874"/>
      <c r="BQ82" s="882"/>
      <c r="BR82" s="874"/>
      <c r="BS82" s="874"/>
      <c r="BT82" s="883"/>
      <c r="BU82" s="873"/>
      <c r="BV82" s="875"/>
      <c r="BW82" s="875"/>
      <c r="BX82" s="874"/>
      <c r="BY82" s="874"/>
      <c r="BZ82" s="883"/>
      <c r="CA82" s="872"/>
      <c r="CB82" s="873"/>
      <c r="CC82" s="874"/>
      <c r="CD82" s="875"/>
      <c r="CE82" s="876"/>
      <c r="CF82" s="877"/>
      <c r="CG82" s="877"/>
      <c r="CH82" s="878"/>
      <c r="CI82" s="879"/>
      <c r="CJ82" s="873"/>
      <c r="CK82" s="875"/>
      <c r="CL82" s="880"/>
      <c r="CM82" s="874"/>
      <c r="CN82" s="874"/>
      <c r="CO82" s="874"/>
      <c r="CP82" s="875"/>
      <c r="CQ82" s="881"/>
      <c r="CR82" s="874"/>
      <c r="CS82" s="875"/>
      <c r="CT82" s="874"/>
      <c r="CU82" s="882"/>
      <c r="CV82" s="874"/>
      <c r="CW82" s="874"/>
      <c r="CX82" s="883"/>
      <c r="CY82" s="873"/>
      <c r="CZ82" s="875"/>
      <c r="DA82" s="875"/>
      <c r="DB82" s="874"/>
      <c r="DC82" s="874"/>
      <c r="DD82" s="883"/>
      <c r="DE82" s="872"/>
      <c r="DF82" s="873"/>
      <c r="DG82" s="874"/>
      <c r="DH82" s="875"/>
      <c r="DI82" s="876"/>
      <c r="DJ82" s="877"/>
      <c r="DK82" s="877"/>
      <c r="DL82" s="878"/>
      <c r="DM82" s="879"/>
      <c r="DN82" s="873"/>
      <c r="DO82" s="875"/>
      <c r="DP82" s="880"/>
      <c r="DQ82" s="874"/>
      <c r="DR82" s="874"/>
      <c r="DS82" s="874"/>
      <c r="DT82" s="875"/>
      <c r="DU82" s="881"/>
      <c r="DV82" s="874"/>
      <c r="DW82" s="875"/>
      <c r="DX82" s="874"/>
      <c r="DY82" s="882"/>
      <c r="DZ82" s="874"/>
      <c r="EA82" s="874"/>
      <c r="EB82" s="883"/>
      <c r="EC82" s="873"/>
      <c r="ED82" s="875"/>
      <c r="EE82" s="875"/>
      <c r="EF82" s="874"/>
      <c r="EG82" s="874"/>
      <c r="EH82" s="883"/>
      <c r="EI82" s="872"/>
      <c r="EJ82" s="873"/>
      <c r="EK82" s="874"/>
      <c r="EL82" s="875"/>
      <c r="EM82" s="876"/>
      <c r="EN82" s="877"/>
      <c r="EO82" s="877"/>
      <c r="EP82" s="878"/>
      <c r="EQ82" s="879"/>
      <c r="ER82" s="873"/>
      <c r="ES82" s="875"/>
      <c r="ET82" s="880"/>
      <c r="EU82" s="874"/>
      <c r="EV82" s="874"/>
      <c r="EW82" s="874"/>
      <c r="EX82" s="875"/>
      <c r="EY82" s="881"/>
      <c r="EZ82" s="874"/>
      <c r="FA82" s="875"/>
      <c r="FB82" s="874"/>
      <c r="FC82" s="882"/>
      <c r="FD82" s="874"/>
      <c r="FE82" s="874"/>
      <c r="FF82" s="883"/>
      <c r="FG82" s="873"/>
      <c r="FH82" s="875"/>
      <c r="FI82" s="875"/>
      <c r="FJ82" s="874"/>
      <c r="FK82" s="874"/>
      <c r="FL82" s="883"/>
      <c r="FM82" s="872"/>
      <c r="FN82" s="873"/>
      <c r="FO82" s="874"/>
      <c r="FP82" s="875"/>
      <c r="FQ82" s="876"/>
      <c r="FR82" s="877"/>
      <c r="FS82" s="877"/>
      <c r="FT82" s="878"/>
      <c r="FU82" s="879"/>
      <c r="FV82" s="873"/>
      <c r="FW82" s="875"/>
      <c r="FX82" s="880"/>
      <c r="FY82" s="874"/>
      <c r="FZ82" s="874"/>
      <c r="GA82" s="874"/>
      <c r="GB82" s="875"/>
      <c r="GC82" s="881"/>
      <c r="GD82" s="874"/>
      <c r="GE82" s="875"/>
      <c r="GF82" s="874"/>
      <c r="GG82" s="882"/>
      <c r="GH82" s="874"/>
      <c r="GI82" s="874"/>
      <c r="GJ82" s="883"/>
      <c r="GK82" s="873"/>
      <c r="GL82" s="875"/>
      <c r="GM82" s="875"/>
      <c r="GN82" s="874"/>
      <c r="GO82" s="874"/>
      <c r="GP82" s="883"/>
      <c r="GQ82" s="872"/>
      <c r="GR82" s="873"/>
      <c r="GS82" s="874"/>
      <c r="GT82" s="875"/>
      <c r="GU82" s="876"/>
      <c r="GV82" s="877"/>
      <c r="GW82" s="877"/>
      <c r="GX82" s="878"/>
      <c r="GY82" s="879"/>
      <c r="GZ82" s="873"/>
      <c r="HA82" s="875"/>
      <c r="HB82" s="880"/>
      <c r="HC82" s="874"/>
      <c r="HD82" s="874"/>
      <c r="HE82" s="874"/>
      <c r="HF82" s="875"/>
      <c r="HG82" s="881"/>
      <c r="HH82" s="874"/>
      <c r="HI82" s="875"/>
      <c r="HJ82" s="874"/>
      <c r="HK82" s="882"/>
      <c r="HL82" s="874"/>
      <c r="HM82" s="874"/>
      <c r="HN82" s="883"/>
      <c r="HO82" s="873"/>
      <c r="HP82" s="875"/>
      <c r="HQ82" s="875"/>
      <c r="HR82" s="874"/>
      <c r="HS82" s="874"/>
      <c r="HT82" s="883"/>
      <c r="HU82" s="872"/>
      <c r="HV82" s="873"/>
      <c r="HW82" s="874"/>
      <c r="HX82" s="875"/>
      <c r="HY82" s="876"/>
      <c r="HZ82" s="877"/>
      <c r="IA82" s="877"/>
      <c r="IB82" s="878"/>
      <c r="IC82" s="879"/>
      <c r="ID82" s="873"/>
      <c r="IE82" s="875"/>
      <c r="IF82" s="880"/>
      <c r="IG82" s="874"/>
      <c r="IH82" s="874"/>
      <c r="II82" s="874"/>
      <c r="IJ82" s="875"/>
      <c r="IK82" s="881"/>
      <c r="IL82" s="874"/>
      <c r="IM82" s="875"/>
      <c r="IN82" s="874"/>
      <c r="IO82" s="882"/>
      <c r="IP82" s="874"/>
      <c r="IQ82" s="874"/>
      <c r="IR82" s="883"/>
      <c r="IS82" s="873"/>
      <c r="IT82" s="875"/>
      <c r="IU82" s="875"/>
      <c r="IV82" s="874"/>
      <c r="IW82" s="874"/>
      <c r="IX82" s="883"/>
      <c r="IY82" s="872"/>
      <c r="IZ82" s="873"/>
      <c r="JA82" s="874"/>
      <c r="JB82" s="875"/>
      <c r="JC82" s="876"/>
      <c r="JD82" s="877"/>
      <c r="JE82" s="877"/>
      <c r="JF82" s="878"/>
      <c r="JG82" s="879"/>
      <c r="JH82" s="873"/>
      <c r="JI82" s="875"/>
      <c r="JJ82" s="880"/>
      <c r="JK82" s="874"/>
      <c r="JL82" s="874"/>
      <c r="JM82" s="874"/>
      <c r="JN82" s="875"/>
      <c r="JO82" s="881"/>
      <c r="JP82" s="874"/>
      <c r="JQ82" s="875"/>
      <c r="JR82" s="874"/>
      <c r="JS82" s="882"/>
      <c r="JT82" s="874"/>
      <c r="JU82" s="874"/>
      <c r="JV82" s="883"/>
      <c r="JW82" s="873"/>
      <c r="JX82" s="875"/>
      <c r="JY82" s="875"/>
      <c r="JZ82" s="874"/>
      <c r="KA82" s="874"/>
      <c r="KB82" s="883"/>
      <c r="KC82" s="872"/>
      <c r="KD82" s="873"/>
      <c r="KE82" s="874"/>
      <c r="KF82" s="875"/>
      <c r="KG82" s="876"/>
      <c r="KH82" s="877"/>
      <c r="KI82" s="877"/>
      <c r="KJ82" s="878"/>
      <c r="KK82" s="879"/>
      <c r="KL82" s="873"/>
      <c r="KM82" s="875"/>
      <c r="KN82" s="880"/>
      <c r="KO82" s="874"/>
      <c r="KP82" s="874"/>
      <c r="KQ82" s="874"/>
      <c r="KR82" s="875"/>
      <c r="KS82" s="881"/>
      <c r="KT82" s="874"/>
      <c r="KU82" s="875"/>
      <c r="KV82" s="874"/>
      <c r="KW82" s="882"/>
      <c r="KX82" s="874"/>
      <c r="KY82" s="874"/>
      <c r="KZ82" s="883"/>
      <c r="LA82" s="873"/>
      <c r="LB82" s="875"/>
      <c r="LC82" s="875"/>
      <c r="LD82" s="874"/>
      <c r="LE82" s="874"/>
      <c r="LF82" s="883"/>
      <c r="LG82" s="872"/>
      <c r="LH82" s="873"/>
      <c r="LI82" s="874"/>
      <c r="LJ82" s="875"/>
      <c r="LK82" s="876"/>
      <c r="LL82" s="877"/>
      <c r="LM82" s="877"/>
      <c r="LN82" s="878"/>
      <c r="LO82" s="879"/>
      <c r="LP82" s="873"/>
      <c r="LQ82" s="875"/>
      <c r="LR82" s="880"/>
      <c r="LS82" s="874"/>
      <c r="LT82" s="874"/>
      <c r="LU82" s="874"/>
      <c r="LV82" s="875"/>
      <c r="LW82" s="881"/>
      <c r="LX82" s="874"/>
      <c r="LY82" s="875"/>
      <c r="LZ82" s="874"/>
      <c r="MA82" s="882"/>
      <c r="MB82" s="874"/>
      <c r="MC82" s="874"/>
      <c r="MD82" s="883"/>
      <c r="ME82" s="873"/>
      <c r="MF82" s="875"/>
      <c r="MG82" s="875"/>
      <c r="MH82" s="874"/>
      <c r="MI82" s="874"/>
      <c r="MJ82" s="883"/>
      <c r="MK82" s="872"/>
      <c r="ML82" s="873"/>
      <c r="MM82" s="874"/>
      <c r="MN82" s="875"/>
      <c r="MO82" s="876"/>
      <c r="MP82" s="877"/>
      <c r="MQ82" s="877"/>
      <c r="MR82" s="878"/>
      <c r="MS82" s="879"/>
      <c r="MT82" s="873"/>
      <c r="MU82" s="875"/>
      <c r="MV82" s="880"/>
      <c r="MW82" s="874"/>
      <c r="MX82" s="874"/>
      <c r="MY82" s="874"/>
      <c r="MZ82" s="875"/>
      <c r="NA82" s="881"/>
      <c r="NB82" s="874"/>
      <c r="NC82" s="875"/>
      <c r="ND82" s="874"/>
      <c r="NE82" s="882"/>
      <c r="NF82" s="874"/>
      <c r="NG82" s="874"/>
      <c r="NH82" s="883"/>
      <c r="NI82" s="873"/>
      <c r="NJ82" s="875"/>
      <c r="NK82" s="875"/>
      <c r="NL82" s="874"/>
      <c r="NM82" s="874"/>
      <c r="NN82" s="883"/>
      <c r="NO82" s="872"/>
      <c r="NP82" s="873"/>
      <c r="NQ82" s="874"/>
      <c r="NR82" s="875"/>
      <c r="NS82" s="876"/>
      <c r="NT82" s="877"/>
      <c r="NU82" s="877"/>
      <c r="NV82" s="878"/>
      <c r="NW82" s="879"/>
      <c r="NX82" s="873"/>
      <c r="NY82" s="875"/>
      <c r="NZ82" s="880"/>
      <c r="OA82" s="874"/>
      <c r="OB82" s="874"/>
      <c r="OC82" s="874"/>
      <c r="OD82" s="875"/>
      <c r="OE82" s="881"/>
      <c r="OF82" s="874"/>
      <c r="OG82" s="875"/>
      <c r="OH82" s="874"/>
      <c r="OI82" s="882"/>
      <c r="OJ82" s="874"/>
      <c r="OK82" s="874"/>
      <c r="OL82" s="883"/>
      <c r="OM82" s="873"/>
      <c r="ON82" s="875"/>
      <c r="OO82" s="875"/>
      <c r="OP82" s="874"/>
      <c r="OQ82" s="874"/>
      <c r="OR82" s="883"/>
      <c r="OS82" s="872"/>
      <c r="OT82" s="873"/>
      <c r="OU82" s="874"/>
      <c r="OV82" s="875"/>
      <c r="OW82" s="876"/>
      <c r="OX82" s="877"/>
      <c r="OY82" s="877"/>
      <c r="OZ82" s="878"/>
      <c r="PA82" s="879"/>
      <c r="PB82" s="873"/>
      <c r="PC82" s="875"/>
      <c r="PD82" s="880"/>
      <c r="PE82" s="874"/>
      <c r="PF82" s="874"/>
      <c r="PG82" s="874"/>
      <c r="PH82" s="875"/>
      <c r="PI82" s="881"/>
      <c r="PJ82" s="874"/>
      <c r="PK82" s="875"/>
      <c r="PL82" s="874"/>
      <c r="PM82" s="882"/>
      <c r="PN82" s="874"/>
      <c r="PO82" s="874"/>
      <c r="PP82" s="883"/>
      <c r="PQ82" s="873"/>
      <c r="PR82" s="875"/>
      <c r="PS82" s="875"/>
      <c r="PT82" s="874"/>
      <c r="PU82" s="874"/>
      <c r="PV82" s="883"/>
      <c r="PW82" s="872"/>
      <c r="PX82" s="873"/>
      <c r="PY82" s="874"/>
      <c r="PZ82" s="875"/>
      <c r="QA82" s="876"/>
      <c r="QB82" s="877"/>
      <c r="QC82" s="877"/>
      <c r="QD82" s="878"/>
      <c r="QE82" s="879"/>
      <c r="QF82" s="873"/>
      <c r="QG82" s="875"/>
      <c r="QH82" s="880"/>
      <c r="QI82" s="874"/>
      <c r="QJ82" s="874"/>
      <c r="QK82" s="874"/>
      <c r="QL82" s="875"/>
      <c r="QM82" s="881"/>
      <c r="QN82" s="874"/>
      <c r="QO82" s="875"/>
      <c r="QP82" s="874"/>
      <c r="QQ82" s="882"/>
      <c r="QR82" s="874"/>
      <c r="QS82" s="874"/>
      <c r="QT82" s="883"/>
      <c r="QU82" s="873"/>
      <c r="QV82" s="875"/>
      <c r="QW82" s="875"/>
      <c r="QX82" s="874"/>
      <c r="QY82" s="874"/>
      <c r="QZ82" s="883"/>
      <c r="RA82" s="872"/>
      <c r="RB82" s="873"/>
      <c r="RC82" s="874"/>
      <c r="RD82" s="875"/>
      <c r="RE82" s="876"/>
      <c r="RF82" s="877"/>
      <c r="RG82" s="877"/>
      <c r="RH82" s="878"/>
      <c r="RI82" s="879"/>
      <c r="RJ82" s="873"/>
      <c r="RK82" s="875"/>
      <c r="RL82" s="880"/>
      <c r="RM82" s="874"/>
      <c r="RN82" s="874"/>
      <c r="RO82" s="874"/>
      <c r="RP82" s="875"/>
      <c r="RQ82" s="881"/>
      <c r="RR82" s="874"/>
      <c r="RS82" s="875"/>
      <c r="RT82" s="874"/>
      <c r="RU82" s="882"/>
      <c r="RV82" s="874"/>
      <c r="RW82" s="874"/>
      <c r="RX82" s="883"/>
      <c r="RY82" s="873"/>
      <c r="RZ82" s="875"/>
      <c r="SA82" s="875"/>
      <c r="SB82" s="874"/>
      <c r="SC82" s="874"/>
      <c r="SD82" s="883"/>
      <c r="SE82" s="872"/>
      <c r="SF82" s="873"/>
      <c r="SG82" s="874"/>
      <c r="SH82" s="875"/>
      <c r="SI82" s="876"/>
      <c r="SJ82" s="877"/>
      <c r="SK82" s="877"/>
      <c r="SL82" s="878"/>
      <c r="SM82" s="879"/>
      <c r="SN82" s="873"/>
      <c r="SO82" s="875"/>
      <c r="SP82" s="880"/>
      <c r="SQ82" s="874"/>
      <c r="SR82" s="874"/>
      <c r="SS82" s="874"/>
      <c r="ST82" s="875"/>
      <c r="SU82" s="881"/>
      <c r="SV82" s="874"/>
      <c r="SW82" s="875"/>
      <c r="SX82" s="874"/>
      <c r="SY82" s="882"/>
      <c r="SZ82" s="874"/>
      <c r="TA82" s="874"/>
      <c r="TB82" s="883"/>
      <c r="TC82" s="873"/>
      <c r="TD82" s="875"/>
      <c r="TE82" s="875"/>
      <c r="TF82" s="874"/>
      <c r="TG82" s="874"/>
      <c r="TH82" s="883"/>
      <c r="TI82" s="872"/>
      <c r="TJ82" s="873"/>
      <c r="TK82" s="874"/>
      <c r="TL82" s="875"/>
      <c r="TM82" s="876"/>
      <c r="TN82" s="877"/>
      <c r="TO82" s="877"/>
      <c r="TP82" s="878"/>
      <c r="TQ82" s="879"/>
      <c r="TR82" s="873"/>
      <c r="TS82" s="875"/>
      <c r="TT82" s="880"/>
      <c r="TU82" s="874"/>
      <c r="TV82" s="874"/>
      <c r="TW82" s="874"/>
      <c r="TX82" s="875"/>
      <c r="TY82" s="881"/>
      <c r="TZ82" s="874"/>
      <c r="UA82" s="875"/>
      <c r="UB82" s="874"/>
      <c r="UC82" s="882"/>
      <c r="UD82" s="874"/>
      <c r="UE82" s="874"/>
      <c r="UF82" s="883"/>
      <c r="UG82" s="873"/>
      <c r="UH82" s="875"/>
      <c r="UI82" s="875"/>
      <c r="UJ82" s="874"/>
      <c r="UK82" s="874"/>
      <c r="UL82" s="883"/>
      <c r="UM82" s="872"/>
      <c r="UN82" s="873"/>
      <c r="UO82" s="874"/>
      <c r="UP82" s="875"/>
      <c r="UQ82" s="876"/>
      <c r="UR82" s="877"/>
      <c r="US82" s="877"/>
      <c r="UT82" s="878"/>
      <c r="UU82" s="879"/>
      <c r="UV82" s="873"/>
      <c r="UW82" s="875"/>
      <c r="UX82" s="880"/>
      <c r="UY82" s="874"/>
      <c r="UZ82" s="874"/>
      <c r="VA82" s="874"/>
      <c r="VB82" s="875"/>
      <c r="VC82" s="881"/>
      <c r="VD82" s="874"/>
      <c r="VE82" s="875"/>
      <c r="VF82" s="874"/>
      <c r="VG82" s="882"/>
      <c r="VH82" s="874"/>
      <c r="VI82" s="874"/>
      <c r="VJ82" s="883"/>
      <c r="VK82" s="873"/>
      <c r="VL82" s="875"/>
      <c r="VM82" s="875"/>
      <c r="VN82" s="874"/>
      <c r="VO82" s="874"/>
      <c r="VP82" s="883"/>
      <c r="VQ82" s="872"/>
      <c r="VR82" s="873"/>
      <c r="VS82" s="874"/>
      <c r="VT82" s="875"/>
      <c r="VU82" s="876"/>
      <c r="VV82" s="877"/>
      <c r="VW82" s="877"/>
      <c r="VX82" s="878"/>
      <c r="VY82" s="879"/>
      <c r="VZ82" s="873"/>
      <c r="WA82" s="875"/>
      <c r="WB82" s="880"/>
      <c r="WC82" s="874"/>
      <c r="WD82" s="874"/>
      <c r="WE82" s="874"/>
      <c r="WF82" s="875"/>
      <c r="WG82" s="881"/>
      <c r="WH82" s="874"/>
      <c r="WI82" s="875"/>
      <c r="WJ82" s="874"/>
      <c r="WK82" s="882"/>
      <c r="WL82" s="874"/>
      <c r="WM82" s="874"/>
      <c r="WN82" s="883"/>
      <c r="WO82" s="873"/>
      <c r="WP82" s="875"/>
      <c r="WQ82" s="875"/>
      <c r="WR82" s="874"/>
      <c r="WS82" s="874"/>
      <c r="WT82" s="883"/>
      <c r="WU82" s="872"/>
      <c r="WV82" s="873"/>
      <c r="WW82" s="874"/>
      <c r="WX82" s="875"/>
      <c r="WY82" s="876"/>
      <c r="WZ82" s="877"/>
      <c r="XA82" s="877"/>
      <c r="XB82" s="878"/>
      <c r="XC82" s="879"/>
      <c r="XD82" s="873"/>
      <c r="XE82" s="875"/>
      <c r="XF82" s="880"/>
      <c r="XG82" s="874"/>
      <c r="XH82" s="874"/>
      <c r="XI82" s="874"/>
      <c r="XJ82" s="875"/>
      <c r="XK82" s="881"/>
      <c r="XL82" s="874"/>
      <c r="XM82" s="875"/>
      <c r="XN82" s="874"/>
      <c r="XO82" s="882"/>
      <c r="XP82" s="874"/>
      <c r="XQ82" s="874"/>
      <c r="XR82" s="883"/>
      <c r="XS82" s="873"/>
      <c r="XT82" s="875"/>
      <c r="XU82" s="875"/>
      <c r="XV82" s="874"/>
      <c r="XW82" s="874"/>
      <c r="XX82" s="883"/>
      <c r="XY82" s="872"/>
      <c r="XZ82" s="873"/>
      <c r="YA82" s="874"/>
      <c r="YB82" s="875"/>
      <c r="YC82" s="876"/>
      <c r="YD82" s="877"/>
      <c r="YE82" s="877"/>
      <c r="YF82" s="878"/>
      <c r="YG82" s="879"/>
      <c r="YH82" s="873"/>
      <c r="YI82" s="875"/>
      <c r="YJ82" s="880"/>
      <c r="YK82" s="874"/>
      <c r="YL82" s="874"/>
      <c r="YM82" s="874"/>
      <c r="YN82" s="875"/>
      <c r="YO82" s="881"/>
      <c r="YP82" s="874"/>
      <c r="YQ82" s="875"/>
      <c r="YR82" s="874"/>
      <c r="YS82" s="882"/>
      <c r="YT82" s="874"/>
      <c r="YU82" s="874"/>
      <c r="YV82" s="883"/>
      <c r="YW82" s="873"/>
      <c r="YX82" s="875"/>
      <c r="YY82" s="875"/>
      <c r="YZ82" s="874"/>
      <c r="ZA82" s="874"/>
      <c r="ZB82" s="883"/>
      <c r="ZC82" s="872"/>
      <c r="ZD82" s="873"/>
      <c r="ZE82" s="874"/>
      <c r="ZF82" s="875"/>
      <c r="ZG82" s="876"/>
      <c r="ZH82" s="877"/>
      <c r="ZI82" s="877"/>
      <c r="ZJ82" s="878"/>
      <c r="ZK82" s="879"/>
      <c r="ZL82" s="873"/>
      <c r="ZM82" s="875"/>
      <c r="ZN82" s="880"/>
      <c r="ZO82" s="874"/>
      <c r="ZP82" s="874"/>
      <c r="ZQ82" s="874"/>
      <c r="ZR82" s="875"/>
      <c r="ZS82" s="881"/>
      <c r="ZT82" s="874"/>
      <c r="ZU82" s="875"/>
      <c r="ZV82" s="874"/>
      <c r="ZW82" s="882"/>
      <c r="ZX82" s="874"/>
      <c r="ZY82" s="874"/>
      <c r="ZZ82" s="883"/>
      <c r="AAA82" s="873"/>
      <c r="AAB82" s="875"/>
      <c r="AAC82" s="875"/>
      <c r="AAD82" s="874"/>
      <c r="AAE82" s="874"/>
      <c r="AAF82" s="883"/>
      <c r="AAG82" s="872"/>
      <c r="AAH82" s="873"/>
      <c r="AAI82" s="874"/>
      <c r="AAJ82" s="875"/>
      <c r="AAK82" s="876"/>
      <c r="AAL82" s="877"/>
      <c r="AAM82" s="877"/>
      <c r="AAN82" s="878"/>
      <c r="AAO82" s="879"/>
      <c r="AAP82" s="873"/>
      <c r="AAQ82" s="875"/>
      <c r="AAR82" s="880"/>
      <c r="AAS82" s="874"/>
      <c r="AAT82" s="874"/>
      <c r="AAU82" s="874"/>
      <c r="AAV82" s="875"/>
      <c r="AAW82" s="881"/>
      <c r="AAX82" s="874"/>
      <c r="AAY82" s="875"/>
      <c r="AAZ82" s="874"/>
      <c r="ABA82" s="882"/>
      <c r="ABB82" s="874"/>
      <c r="ABC82" s="874"/>
      <c r="ABD82" s="883"/>
      <c r="ABE82" s="873"/>
      <c r="ABF82" s="875"/>
      <c r="ABG82" s="875"/>
      <c r="ABH82" s="874"/>
      <c r="ABI82" s="874"/>
      <c r="ABJ82" s="883"/>
      <c r="ABK82" s="872"/>
      <c r="ABL82" s="873"/>
      <c r="ABM82" s="874"/>
      <c r="ABN82" s="875"/>
      <c r="ABO82" s="876"/>
      <c r="ABP82" s="877"/>
      <c r="ABQ82" s="877"/>
      <c r="ABR82" s="878"/>
      <c r="ABS82" s="879"/>
      <c r="ABT82" s="873"/>
      <c r="ABU82" s="875"/>
      <c r="ABV82" s="880"/>
      <c r="ABW82" s="874"/>
      <c r="ABX82" s="874"/>
      <c r="ABY82" s="874"/>
      <c r="ABZ82" s="875"/>
      <c r="ACA82" s="881"/>
      <c r="ACB82" s="874"/>
      <c r="ACC82" s="875"/>
      <c r="ACD82" s="874"/>
      <c r="ACE82" s="882"/>
      <c r="ACF82" s="874"/>
      <c r="ACG82" s="874"/>
      <c r="ACH82" s="883"/>
      <c r="ACI82" s="873"/>
      <c r="ACJ82" s="875"/>
      <c r="ACK82" s="875"/>
      <c r="ACL82" s="874"/>
      <c r="ACM82" s="874"/>
      <c r="ACN82" s="883"/>
      <c r="ACO82" s="872"/>
      <c r="ACP82" s="873"/>
      <c r="ACQ82" s="874"/>
      <c r="ACR82" s="875"/>
      <c r="ACS82" s="876"/>
      <c r="ACT82" s="877"/>
      <c r="ACU82" s="877"/>
      <c r="ACV82" s="878"/>
      <c r="ACW82" s="879"/>
      <c r="ACX82" s="873"/>
      <c r="ACY82" s="875"/>
      <c r="ACZ82" s="880"/>
      <c r="ADA82" s="874"/>
      <c r="ADB82" s="874"/>
      <c r="ADC82" s="874"/>
      <c r="ADD82" s="875"/>
      <c r="ADE82" s="881"/>
      <c r="ADF82" s="874"/>
      <c r="ADG82" s="875"/>
      <c r="ADH82" s="874"/>
      <c r="ADI82" s="882"/>
      <c r="ADJ82" s="874"/>
      <c r="ADK82" s="874"/>
      <c r="ADL82" s="883"/>
      <c r="ADM82" s="873"/>
      <c r="ADN82" s="875"/>
      <c r="ADO82" s="875"/>
      <c r="ADP82" s="874"/>
      <c r="ADQ82" s="874"/>
      <c r="ADR82" s="883"/>
      <c r="ADS82" s="872"/>
      <c r="ADT82" s="873"/>
      <c r="ADU82" s="874"/>
      <c r="ADV82" s="875"/>
      <c r="ADW82" s="876"/>
      <c r="ADX82" s="877"/>
      <c r="ADY82" s="877"/>
      <c r="ADZ82" s="878"/>
      <c r="AEA82" s="879"/>
      <c r="AEB82" s="873"/>
      <c r="AEC82" s="875"/>
      <c r="AED82" s="880"/>
      <c r="AEE82" s="874"/>
      <c r="AEF82" s="874"/>
      <c r="AEG82" s="874"/>
      <c r="AEH82" s="875"/>
      <c r="AEI82" s="881"/>
      <c r="AEJ82" s="874"/>
      <c r="AEK82" s="875"/>
      <c r="AEL82" s="874"/>
      <c r="AEM82" s="882"/>
      <c r="AEN82" s="874"/>
      <c r="AEO82" s="874"/>
      <c r="AEP82" s="883"/>
      <c r="AEQ82" s="873"/>
      <c r="AER82" s="875"/>
      <c r="AES82" s="875"/>
      <c r="AET82" s="874"/>
      <c r="AEU82" s="874"/>
      <c r="AEV82" s="883"/>
      <c r="AEW82" s="872"/>
      <c r="AEX82" s="873"/>
      <c r="AEY82" s="874"/>
      <c r="AEZ82" s="875"/>
      <c r="AFA82" s="876"/>
      <c r="AFB82" s="877"/>
      <c r="AFC82" s="877"/>
      <c r="AFD82" s="878"/>
      <c r="AFE82" s="879"/>
      <c r="AFF82" s="873"/>
      <c r="AFG82" s="875"/>
      <c r="AFH82" s="880"/>
      <c r="AFI82" s="874"/>
      <c r="AFJ82" s="874"/>
      <c r="AFK82" s="874"/>
      <c r="AFL82" s="875"/>
      <c r="AFM82" s="881"/>
      <c r="AFN82" s="874"/>
      <c r="AFO82" s="875"/>
      <c r="AFP82" s="874"/>
      <c r="AFQ82" s="882"/>
      <c r="AFR82" s="874"/>
      <c r="AFS82" s="874"/>
      <c r="AFT82" s="883"/>
      <c r="AFU82" s="873"/>
      <c r="AFV82" s="875"/>
      <c r="AFW82" s="875"/>
      <c r="AFX82" s="874"/>
      <c r="AFY82" s="874"/>
      <c r="AFZ82" s="883"/>
      <c r="AGA82" s="872"/>
      <c r="AGB82" s="873"/>
      <c r="AGC82" s="874"/>
      <c r="AGD82" s="875"/>
      <c r="AGE82" s="876"/>
      <c r="AGF82" s="877"/>
      <c r="AGG82" s="877"/>
      <c r="AGH82" s="878"/>
      <c r="AGI82" s="879"/>
      <c r="AGJ82" s="873"/>
      <c r="AGK82" s="875"/>
      <c r="AGL82" s="880"/>
      <c r="AGM82" s="874"/>
      <c r="AGN82" s="874"/>
      <c r="AGO82" s="874"/>
      <c r="AGP82" s="875"/>
      <c r="AGQ82" s="881"/>
      <c r="AGR82" s="874"/>
      <c r="AGS82" s="875"/>
      <c r="AGT82" s="874"/>
      <c r="AGU82" s="882"/>
      <c r="AGV82" s="874"/>
      <c r="AGW82" s="874"/>
      <c r="AGX82" s="883"/>
      <c r="AGY82" s="873"/>
      <c r="AGZ82" s="875"/>
      <c r="AHA82" s="875"/>
      <c r="AHB82" s="874"/>
      <c r="AHC82" s="874"/>
      <c r="AHD82" s="883"/>
      <c r="AHE82" s="872"/>
      <c r="AHF82" s="873"/>
      <c r="AHG82" s="874"/>
      <c r="AHH82" s="875"/>
      <c r="AHI82" s="876"/>
      <c r="AHJ82" s="877"/>
      <c r="AHK82" s="877"/>
      <c r="AHL82" s="878"/>
      <c r="AHM82" s="879"/>
      <c r="AHN82" s="873"/>
      <c r="AHO82" s="875"/>
      <c r="AHP82" s="880"/>
      <c r="AHQ82" s="874"/>
      <c r="AHR82" s="874"/>
      <c r="AHS82" s="874"/>
      <c r="AHT82" s="875"/>
      <c r="AHU82" s="881"/>
      <c r="AHV82" s="874"/>
      <c r="AHW82" s="875"/>
      <c r="AHX82" s="874"/>
      <c r="AHY82" s="882"/>
      <c r="AHZ82" s="874"/>
      <c r="AIA82" s="874"/>
      <c r="AIB82" s="883"/>
      <c r="AIC82" s="873"/>
      <c r="AID82" s="875"/>
      <c r="AIE82" s="875"/>
      <c r="AIF82" s="874"/>
      <c r="AIG82" s="874"/>
      <c r="AIH82" s="883"/>
      <c r="AII82" s="872"/>
      <c r="AIJ82" s="873"/>
      <c r="AIK82" s="874"/>
      <c r="AIL82" s="875"/>
      <c r="AIM82" s="876"/>
      <c r="AIN82" s="877"/>
      <c r="AIO82" s="877"/>
      <c r="AIP82" s="878"/>
      <c r="AIQ82" s="879"/>
      <c r="AIR82" s="873"/>
      <c r="AIS82" s="875"/>
      <c r="AIT82" s="880"/>
      <c r="AIU82" s="874"/>
      <c r="AIV82" s="874"/>
      <c r="AIW82" s="874"/>
      <c r="AIX82" s="875"/>
      <c r="AIY82" s="881"/>
      <c r="AIZ82" s="874"/>
      <c r="AJA82" s="875"/>
      <c r="AJB82" s="874"/>
      <c r="AJC82" s="882"/>
      <c r="AJD82" s="874"/>
      <c r="AJE82" s="874"/>
      <c r="AJF82" s="883"/>
      <c r="AJG82" s="873"/>
      <c r="AJH82" s="875"/>
      <c r="AJI82" s="875"/>
      <c r="AJJ82" s="874"/>
      <c r="AJK82" s="874"/>
      <c r="AJL82" s="883"/>
      <c r="AJM82" s="872"/>
      <c r="AJN82" s="873"/>
      <c r="AJO82" s="874"/>
      <c r="AJP82" s="875"/>
      <c r="AJQ82" s="876"/>
      <c r="AJR82" s="877"/>
      <c r="AJS82" s="877"/>
      <c r="AJT82" s="878"/>
      <c r="AJU82" s="879"/>
      <c r="AJV82" s="873"/>
      <c r="AJW82" s="875"/>
      <c r="AJX82" s="880"/>
      <c r="AJY82" s="874"/>
      <c r="AJZ82" s="874"/>
      <c r="AKA82" s="874"/>
      <c r="AKB82" s="875"/>
      <c r="AKC82" s="881"/>
      <c r="AKD82" s="874"/>
      <c r="AKE82" s="875"/>
      <c r="AKF82" s="874"/>
      <c r="AKG82" s="882"/>
      <c r="AKH82" s="874"/>
      <c r="AKI82" s="874"/>
      <c r="AKJ82" s="883"/>
      <c r="AKK82" s="873"/>
      <c r="AKL82" s="875"/>
      <c r="AKM82" s="875"/>
      <c r="AKN82" s="874"/>
      <c r="AKO82" s="874"/>
      <c r="AKP82" s="883"/>
      <c r="AKQ82" s="872"/>
      <c r="AKR82" s="873"/>
      <c r="AKS82" s="874"/>
      <c r="AKT82" s="875"/>
      <c r="AKU82" s="876"/>
      <c r="AKV82" s="877"/>
      <c r="AKW82" s="877"/>
      <c r="AKX82" s="878"/>
      <c r="AKY82" s="879"/>
      <c r="AKZ82" s="873"/>
      <c r="ALA82" s="875"/>
      <c r="ALB82" s="880"/>
      <c r="ALC82" s="874"/>
      <c r="ALD82" s="874"/>
      <c r="ALE82" s="874"/>
      <c r="ALF82" s="875"/>
      <c r="ALG82" s="881"/>
      <c r="ALH82" s="874"/>
      <c r="ALI82" s="875"/>
      <c r="ALJ82" s="874"/>
      <c r="ALK82" s="882"/>
      <c r="ALL82" s="874"/>
      <c r="ALM82" s="874"/>
      <c r="ALN82" s="883"/>
      <c r="ALO82" s="873"/>
      <c r="ALP82" s="875"/>
      <c r="ALQ82" s="875"/>
      <c r="ALR82" s="874"/>
      <c r="ALS82" s="874"/>
      <c r="ALT82" s="883"/>
      <c r="ALU82" s="872"/>
      <c r="ALV82" s="873"/>
      <c r="ALW82" s="874"/>
      <c r="ALX82" s="875"/>
      <c r="ALY82" s="876"/>
      <c r="ALZ82" s="877"/>
      <c r="AMA82" s="877"/>
      <c r="AMB82" s="878"/>
      <c r="AMC82" s="879"/>
      <c r="AMD82" s="873"/>
      <c r="AME82" s="875"/>
      <c r="AMF82" s="880"/>
      <c r="AMG82" s="874"/>
      <c r="AMH82" s="874"/>
      <c r="AMI82" s="874"/>
      <c r="AMJ82" s="875"/>
      <c r="AMK82" s="881"/>
      <c r="AML82" s="874"/>
      <c r="AMM82" s="875"/>
      <c r="AMN82" s="874"/>
      <c r="AMO82" s="882"/>
      <c r="AMP82" s="874"/>
      <c r="AMQ82" s="874"/>
      <c r="AMR82" s="883"/>
      <c r="AMS82" s="873"/>
      <c r="AMT82" s="875"/>
      <c r="AMU82" s="875"/>
      <c r="AMV82" s="874"/>
      <c r="AMW82" s="874"/>
      <c r="AMX82" s="883"/>
      <c r="AMY82" s="872"/>
      <c r="AMZ82" s="873"/>
      <c r="ANA82" s="874"/>
      <c r="ANB82" s="875"/>
      <c r="ANC82" s="876"/>
      <c r="AND82" s="877"/>
      <c r="ANE82" s="877"/>
      <c r="ANF82" s="878"/>
      <c r="ANG82" s="879"/>
      <c r="ANH82" s="873"/>
      <c r="ANI82" s="875"/>
      <c r="ANJ82" s="880"/>
      <c r="ANK82" s="874"/>
      <c r="ANL82" s="874"/>
      <c r="ANM82" s="874"/>
      <c r="ANN82" s="875"/>
      <c r="ANO82" s="881"/>
      <c r="ANP82" s="874"/>
      <c r="ANQ82" s="875"/>
      <c r="ANR82" s="874"/>
      <c r="ANS82" s="882"/>
      <c r="ANT82" s="874"/>
      <c r="ANU82" s="874"/>
      <c r="ANV82" s="883"/>
      <c r="ANW82" s="873"/>
      <c r="ANX82" s="875"/>
      <c r="ANY82" s="875"/>
      <c r="ANZ82" s="874"/>
      <c r="AOA82" s="874"/>
      <c r="AOB82" s="883"/>
      <c r="AOC82" s="872"/>
      <c r="AOD82" s="873"/>
      <c r="AOE82" s="874"/>
      <c r="AOF82" s="875"/>
      <c r="AOG82" s="876"/>
      <c r="AOH82" s="877"/>
      <c r="AOI82" s="877"/>
      <c r="AOJ82" s="878"/>
      <c r="AOK82" s="879"/>
      <c r="AOL82" s="873"/>
      <c r="AOM82" s="875"/>
      <c r="AON82" s="880"/>
      <c r="AOO82" s="874"/>
      <c r="AOP82" s="874"/>
      <c r="AOQ82" s="874"/>
      <c r="AOR82" s="875"/>
      <c r="AOS82" s="881"/>
      <c r="AOT82" s="874"/>
      <c r="AOU82" s="875"/>
      <c r="AOV82" s="874"/>
      <c r="AOW82" s="882"/>
      <c r="AOX82" s="874"/>
      <c r="AOY82" s="874"/>
      <c r="AOZ82" s="883"/>
      <c r="APA82" s="873"/>
      <c r="APB82" s="875"/>
      <c r="APC82" s="875"/>
      <c r="APD82" s="874"/>
      <c r="APE82" s="874"/>
      <c r="APF82" s="883"/>
      <c r="APG82" s="872"/>
      <c r="APH82" s="873"/>
      <c r="API82" s="874"/>
      <c r="APJ82" s="875"/>
      <c r="APK82" s="876"/>
      <c r="APL82" s="877"/>
      <c r="APM82" s="877"/>
      <c r="APN82" s="878"/>
      <c r="APO82" s="879"/>
      <c r="APP82" s="873"/>
      <c r="APQ82" s="875"/>
      <c r="APR82" s="880"/>
      <c r="APS82" s="874"/>
      <c r="APT82" s="874"/>
      <c r="APU82" s="874"/>
      <c r="APV82" s="875"/>
      <c r="APW82" s="881"/>
      <c r="APX82" s="874"/>
      <c r="APY82" s="875"/>
      <c r="APZ82" s="874"/>
      <c r="AQA82" s="882"/>
      <c r="AQB82" s="874"/>
      <c r="AQC82" s="874"/>
      <c r="AQD82" s="883"/>
      <c r="AQE82" s="873"/>
      <c r="AQF82" s="875"/>
      <c r="AQG82" s="875"/>
      <c r="AQH82" s="874"/>
      <c r="AQI82" s="874"/>
      <c r="AQJ82" s="883"/>
      <c r="AQK82" s="872"/>
      <c r="AQL82" s="873"/>
      <c r="AQM82" s="874"/>
      <c r="AQN82" s="875"/>
      <c r="AQO82" s="876"/>
      <c r="AQP82" s="877"/>
      <c r="AQQ82" s="877"/>
      <c r="AQR82" s="878"/>
      <c r="AQS82" s="879"/>
      <c r="AQT82" s="873"/>
      <c r="AQU82" s="875"/>
      <c r="AQV82" s="880"/>
      <c r="AQW82" s="874"/>
      <c r="AQX82" s="874"/>
      <c r="AQY82" s="874"/>
      <c r="AQZ82" s="875"/>
      <c r="ARA82" s="881"/>
      <c r="ARB82" s="874"/>
      <c r="ARC82" s="875"/>
      <c r="ARD82" s="874"/>
      <c r="ARE82" s="882"/>
      <c r="ARF82" s="874"/>
      <c r="ARG82" s="874"/>
      <c r="ARH82" s="883"/>
      <c r="ARI82" s="873"/>
      <c r="ARJ82" s="875"/>
      <c r="ARK82" s="875"/>
      <c r="ARL82" s="874"/>
      <c r="ARM82" s="874"/>
      <c r="ARN82" s="883"/>
      <c r="ARO82" s="872"/>
      <c r="ARP82" s="873"/>
      <c r="ARQ82" s="874"/>
      <c r="ARR82" s="875"/>
      <c r="ARS82" s="876"/>
      <c r="ART82" s="877"/>
      <c r="ARU82" s="877"/>
      <c r="ARV82" s="878"/>
      <c r="ARW82" s="879"/>
      <c r="ARX82" s="873"/>
      <c r="ARY82" s="875"/>
      <c r="ARZ82" s="880"/>
      <c r="ASA82" s="874"/>
      <c r="ASB82" s="874"/>
      <c r="ASC82" s="874"/>
      <c r="ASD82" s="875"/>
      <c r="ASE82" s="881"/>
      <c r="ASF82" s="874"/>
      <c r="ASG82" s="875"/>
      <c r="ASH82" s="874"/>
      <c r="ASI82" s="882"/>
      <c r="ASJ82" s="874"/>
      <c r="ASK82" s="874"/>
      <c r="ASL82" s="883"/>
      <c r="ASM82" s="873"/>
      <c r="ASN82" s="875"/>
      <c r="ASO82" s="875"/>
      <c r="ASP82" s="874"/>
      <c r="ASQ82" s="874"/>
      <c r="ASR82" s="883"/>
      <c r="ASS82" s="872"/>
      <c r="AST82" s="873"/>
      <c r="ASU82" s="874"/>
      <c r="ASV82" s="875"/>
      <c r="ASW82" s="876"/>
      <c r="ASX82" s="877"/>
      <c r="ASY82" s="877"/>
      <c r="ASZ82" s="878"/>
      <c r="ATA82" s="879"/>
      <c r="ATB82" s="873"/>
      <c r="ATC82" s="875"/>
      <c r="ATD82" s="880"/>
      <c r="ATE82" s="874"/>
      <c r="ATF82" s="874"/>
      <c r="ATG82" s="874"/>
      <c r="ATH82" s="875"/>
      <c r="ATI82" s="881"/>
      <c r="ATJ82" s="874"/>
      <c r="ATK82" s="875"/>
      <c r="ATL82" s="874"/>
      <c r="ATM82" s="882"/>
      <c r="ATN82" s="874"/>
      <c r="ATO82" s="874"/>
      <c r="ATP82" s="883"/>
      <c r="ATQ82" s="873"/>
      <c r="ATR82" s="875"/>
      <c r="ATS82" s="875"/>
      <c r="ATT82" s="874"/>
      <c r="ATU82" s="874"/>
      <c r="ATV82" s="883"/>
      <c r="ATW82" s="872"/>
      <c r="ATX82" s="873"/>
      <c r="ATY82" s="874"/>
      <c r="ATZ82" s="875"/>
      <c r="AUA82" s="876"/>
      <c r="AUB82" s="877"/>
      <c r="AUC82" s="877"/>
      <c r="AUD82" s="878"/>
      <c r="AUE82" s="879"/>
      <c r="AUF82" s="873"/>
      <c r="AUG82" s="875"/>
      <c r="AUH82" s="880"/>
      <c r="AUI82" s="874"/>
      <c r="AUJ82" s="874"/>
      <c r="AUK82" s="874"/>
      <c r="AUL82" s="875"/>
      <c r="AUM82" s="881"/>
      <c r="AUN82" s="874"/>
      <c r="AUO82" s="875"/>
      <c r="AUP82" s="874"/>
      <c r="AUQ82" s="882"/>
      <c r="AUR82" s="874"/>
      <c r="AUS82" s="874"/>
      <c r="AUT82" s="883"/>
      <c r="AUU82" s="873"/>
      <c r="AUV82" s="875"/>
      <c r="AUW82" s="875"/>
      <c r="AUX82" s="874"/>
      <c r="AUY82" s="874"/>
      <c r="AUZ82" s="883"/>
      <c r="AVA82" s="872"/>
      <c r="AVB82" s="873"/>
      <c r="AVC82" s="874"/>
      <c r="AVD82" s="875"/>
      <c r="AVE82" s="876"/>
      <c r="AVF82" s="877"/>
      <c r="AVG82" s="877"/>
      <c r="AVH82" s="878"/>
      <c r="AVI82" s="879"/>
      <c r="AVJ82" s="873"/>
      <c r="AVK82" s="875"/>
      <c r="AVL82" s="880"/>
      <c r="AVM82" s="874"/>
      <c r="AVN82" s="874"/>
      <c r="AVO82" s="874"/>
      <c r="AVP82" s="875"/>
      <c r="AVQ82" s="881"/>
      <c r="AVR82" s="874"/>
      <c r="AVS82" s="875"/>
      <c r="AVT82" s="874"/>
      <c r="AVU82" s="882"/>
      <c r="AVV82" s="874"/>
      <c r="AVW82" s="874"/>
      <c r="AVX82" s="883"/>
      <c r="AVY82" s="873"/>
      <c r="AVZ82" s="875"/>
      <c r="AWA82" s="875"/>
      <c r="AWB82" s="874"/>
      <c r="AWC82" s="874"/>
      <c r="AWD82" s="883"/>
      <c r="AWE82" s="872"/>
      <c r="AWF82" s="873"/>
      <c r="AWG82" s="874"/>
      <c r="AWH82" s="875"/>
      <c r="AWI82" s="876"/>
      <c r="AWJ82" s="877"/>
      <c r="AWK82" s="877"/>
      <c r="AWL82" s="878"/>
      <c r="AWM82" s="879"/>
      <c r="AWN82" s="873"/>
      <c r="AWO82" s="875"/>
      <c r="AWP82" s="880"/>
      <c r="AWQ82" s="874"/>
      <c r="AWR82" s="874"/>
      <c r="AWS82" s="874"/>
      <c r="AWT82" s="875"/>
      <c r="AWU82" s="881"/>
      <c r="AWV82" s="874"/>
      <c r="AWW82" s="875"/>
      <c r="AWX82" s="874"/>
      <c r="AWY82" s="882"/>
      <c r="AWZ82" s="874"/>
      <c r="AXA82" s="874"/>
      <c r="AXB82" s="883"/>
      <c r="AXC82" s="873"/>
      <c r="AXD82" s="875"/>
      <c r="AXE82" s="875"/>
      <c r="AXF82" s="874"/>
      <c r="AXG82" s="874"/>
      <c r="AXH82" s="883"/>
      <c r="AXI82" s="872"/>
      <c r="AXJ82" s="873"/>
      <c r="AXK82" s="874"/>
      <c r="AXL82" s="875"/>
      <c r="AXM82" s="876"/>
      <c r="AXN82" s="877"/>
      <c r="AXO82" s="877"/>
      <c r="AXP82" s="878"/>
      <c r="AXQ82" s="879"/>
      <c r="AXR82" s="873"/>
      <c r="AXS82" s="875"/>
      <c r="AXT82" s="880"/>
      <c r="AXU82" s="874"/>
      <c r="AXV82" s="874"/>
      <c r="AXW82" s="874"/>
      <c r="AXX82" s="875"/>
      <c r="AXY82" s="881"/>
      <c r="AXZ82" s="874"/>
      <c r="AYA82" s="875"/>
      <c r="AYB82" s="874"/>
      <c r="AYC82" s="882"/>
      <c r="AYD82" s="874"/>
      <c r="AYE82" s="874"/>
      <c r="AYF82" s="883"/>
      <c r="AYG82" s="873"/>
      <c r="AYH82" s="875"/>
      <c r="AYI82" s="875"/>
      <c r="AYJ82" s="874"/>
      <c r="AYK82" s="874"/>
      <c r="AYL82" s="883"/>
      <c r="AYM82" s="872"/>
      <c r="AYN82" s="873"/>
      <c r="AYO82" s="874"/>
      <c r="AYP82" s="875"/>
      <c r="AYQ82" s="876"/>
      <c r="AYR82" s="877"/>
      <c r="AYS82" s="877"/>
      <c r="AYT82" s="878"/>
      <c r="AYU82" s="879"/>
      <c r="AYV82" s="873"/>
      <c r="AYW82" s="875"/>
      <c r="AYX82" s="880"/>
      <c r="AYY82" s="874"/>
      <c r="AYZ82" s="874"/>
      <c r="AZA82" s="874"/>
      <c r="AZB82" s="875"/>
      <c r="AZC82" s="881"/>
      <c r="AZD82" s="874"/>
      <c r="AZE82" s="875"/>
      <c r="AZF82" s="874"/>
      <c r="AZG82" s="882"/>
      <c r="AZH82" s="874"/>
      <c r="AZI82" s="874"/>
      <c r="AZJ82" s="883"/>
      <c r="AZK82" s="873"/>
      <c r="AZL82" s="875"/>
      <c r="AZM82" s="875"/>
      <c r="AZN82" s="874"/>
      <c r="AZO82" s="874"/>
      <c r="AZP82" s="883"/>
      <c r="AZQ82" s="872"/>
      <c r="AZR82" s="873"/>
      <c r="AZS82" s="874"/>
      <c r="AZT82" s="875"/>
      <c r="AZU82" s="876"/>
      <c r="AZV82" s="877"/>
      <c r="AZW82" s="877"/>
      <c r="AZX82" s="878"/>
      <c r="AZY82" s="879"/>
      <c r="AZZ82" s="873"/>
      <c r="BAA82" s="875"/>
      <c r="BAB82" s="880"/>
      <c r="BAC82" s="874"/>
      <c r="BAD82" s="874"/>
      <c r="BAE82" s="874"/>
      <c r="BAF82" s="875"/>
      <c r="BAG82" s="881"/>
      <c r="BAH82" s="874"/>
      <c r="BAI82" s="875"/>
      <c r="BAJ82" s="874"/>
      <c r="BAK82" s="882"/>
      <c r="BAL82" s="874"/>
      <c r="BAM82" s="874"/>
      <c r="BAN82" s="883"/>
      <c r="BAO82" s="873"/>
      <c r="BAP82" s="875"/>
      <c r="BAQ82" s="875"/>
      <c r="BAR82" s="874"/>
      <c r="BAS82" s="874"/>
      <c r="BAT82" s="883"/>
      <c r="BAU82" s="872"/>
      <c r="BAV82" s="873"/>
      <c r="BAW82" s="874"/>
      <c r="BAX82" s="875"/>
      <c r="BAY82" s="876"/>
      <c r="BAZ82" s="877"/>
      <c r="BBA82" s="877"/>
      <c r="BBB82" s="878"/>
      <c r="BBC82" s="879"/>
      <c r="BBD82" s="873"/>
      <c r="BBE82" s="875"/>
      <c r="BBF82" s="880"/>
      <c r="BBG82" s="874"/>
      <c r="BBH82" s="874"/>
      <c r="BBI82" s="874"/>
      <c r="BBJ82" s="875"/>
      <c r="BBK82" s="881"/>
      <c r="BBL82" s="874"/>
      <c r="BBM82" s="875"/>
      <c r="BBN82" s="874"/>
      <c r="BBO82" s="882"/>
      <c r="BBP82" s="874"/>
      <c r="BBQ82" s="874"/>
      <c r="BBR82" s="883"/>
      <c r="BBS82" s="873"/>
      <c r="BBT82" s="875"/>
      <c r="BBU82" s="875"/>
      <c r="BBV82" s="874"/>
      <c r="BBW82" s="874"/>
      <c r="BBX82" s="883"/>
      <c r="BBY82" s="872"/>
      <c r="BBZ82" s="873"/>
      <c r="BCA82" s="874"/>
      <c r="BCB82" s="875"/>
      <c r="BCC82" s="876"/>
      <c r="BCD82" s="877"/>
      <c r="BCE82" s="877"/>
      <c r="BCF82" s="878"/>
      <c r="BCG82" s="879"/>
      <c r="BCH82" s="873"/>
      <c r="BCI82" s="875"/>
      <c r="BCJ82" s="880"/>
      <c r="BCK82" s="874"/>
      <c r="BCL82" s="874"/>
      <c r="BCM82" s="874"/>
      <c r="BCN82" s="875"/>
      <c r="BCO82" s="881"/>
      <c r="BCP82" s="874"/>
      <c r="BCQ82" s="875"/>
      <c r="BCR82" s="874"/>
      <c r="BCS82" s="882"/>
      <c r="BCT82" s="874"/>
      <c r="BCU82" s="874"/>
      <c r="BCV82" s="883"/>
      <c r="BCW82" s="873"/>
      <c r="BCX82" s="875"/>
      <c r="BCY82" s="875"/>
      <c r="BCZ82" s="874"/>
      <c r="BDA82" s="874"/>
      <c r="BDB82" s="883"/>
      <c r="BDC82" s="872"/>
      <c r="BDD82" s="873"/>
      <c r="BDE82" s="874"/>
      <c r="BDF82" s="875"/>
      <c r="BDG82" s="876"/>
      <c r="BDH82" s="877"/>
      <c r="BDI82" s="877"/>
      <c r="BDJ82" s="878"/>
      <c r="BDK82" s="879"/>
      <c r="BDL82" s="873"/>
      <c r="BDM82" s="875"/>
      <c r="BDN82" s="880"/>
      <c r="BDO82" s="874"/>
      <c r="BDP82" s="874"/>
      <c r="BDQ82" s="874"/>
      <c r="BDR82" s="875"/>
      <c r="BDS82" s="881"/>
      <c r="BDT82" s="874"/>
      <c r="BDU82" s="875"/>
      <c r="BDV82" s="874"/>
      <c r="BDW82" s="882"/>
      <c r="BDX82" s="874"/>
      <c r="BDY82" s="874"/>
      <c r="BDZ82" s="883"/>
      <c r="BEA82" s="873"/>
      <c r="BEB82" s="875"/>
      <c r="BEC82" s="875"/>
      <c r="BED82" s="874"/>
      <c r="BEE82" s="874"/>
      <c r="BEF82" s="883"/>
      <c r="BEG82" s="872"/>
      <c r="BEH82" s="873"/>
      <c r="BEI82" s="874"/>
      <c r="BEJ82" s="875"/>
      <c r="BEK82" s="876"/>
      <c r="BEL82" s="877"/>
      <c r="BEM82" s="877"/>
      <c r="BEN82" s="878"/>
      <c r="BEO82" s="879"/>
      <c r="BEP82" s="873"/>
      <c r="BEQ82" s="875"/>
      <c r="BER82" s="880"/>
      <c r="BES82" s="874"/>
      <c r="BET82" s="874"/>
      <c r="BEU82" s="874"/>
      <c r="BEV82" s="875"/>
      <c r="BEW82" s="881"/>
      <c r="BEX82" s="874"/>
      <c r="BEY82" s="875"/>
      <c r="BEZ82" s="874"/>
      <c r="BFA82" s="882"/>
      <c r="BFB82" s="874"/>
      <c r="BFC82" s="874"/>
      <c r="BFD82" s="883"/>
      <c r="BFE82" s="873"/>
      <c r="BFF82" s="875"/>
      <c r="BFG82" s="875"/>
      <c r="BFH82" s="874"/>
      <c r="BFI82" s="874"/>
      <c r="BFJ82" s="883"/>
      <c r="BFK82" s="872"/>
      <c r="BFL82" s="873"/>
      <c r="BFM82" s="874"/>
      <c r="BFN82" s="875"/>
      <c r="BFO82" s="876"/>
      <c r="BFP82" s="877"/>
      <c r="BFQ82" s="877"/>
      <c r="BFR82" s="878"/>
      <c r="BFS82" s="879"/>
      <c r="BFT82" s="873"/>
      <c r="BFU82" s="875"/>
      <c r="BFV82" s="880"/>
      <c r="BFW82" s="874"/>
      <c r="BFX82" s="874"/>
      <c r="BFY82" s="874"/>
      <c r="BFZ82" s="875"/>
      <c r="BGA82" s="881"/>
      <c r="BGB82" s="874"/>
      <c r="BGC82" s="875"/>
      <c r="BGD82" s="874"/>
      <c r="BGE82" s="882"/>
      <c r="BGF82" s="874"/>
      <c r="BGG82" s="874"/>
      <c r="BGH82" s="883"/>
      <c r="BGI82" s="873"/>
      <c r="BGJ82" s="875"/>
      <c r="BGK82" s="875"/>
      <c r="BGL82" s="874"/>
      <c r="BGM82" s="874"/>
      <c r="BGN82" s="883"/>
      <c r="BGO82" s="872"/>
      <c r="BGP82" s="873"/>
      <c r="BGQ82" s="874"/>
      <c r="BGR82" s="875"/>
      <c r="BGS82" s="876"/>
      <c r="BGT82" s="877"/>
      <c r="BGU82" s="877"/>
      <c r="BGV82" s="878"/>
      <c r="BGW82" s="879"/>
      <c r="BGX82" s="873"/>
      <c r="BGY82" s="875"/>
      <c r="BGZ82" s="880"/>
      <c r="BHA82" s="874"/>
      <c r="BHB82" s="874"/>
      <c r="BHC82" s="874"/>
      <c r="BHD82" s="875"/>
      <c r="BHE82" s="881"/>
      <c r="BHF82" s="874"/>
      <c r="BHG82" s="875"/>
      <c r="BHH82" s="874"/>
      <c r="BHI82" s="882"/>
      <c r="BHJ82" s="874"/>
      <c r="BHK82" s="874"/>
      <c r="BHL82" s="883"/>
      <c r="BHM82" s="873"/>
      <c r="BHN82" s="875"/>
      <c r="BHO82" s="875"/>
      <c r="BHP82" s="874"/>
      <c r="BHQ82" s="874"/>
      <c r="BHR82" s="883"/>
      <c r="BHS82" s="872"/>
      <c r="BHT82" s="873"/>
      <c r="BHU82" s="874"/>
      <c r="BHV82" s="875"/>
      <c r="BHW82" s="876"/>
      <c r="BHX82" s="877"/>
      <c r="BHY82" s="877"/>
      <c r="BHZ82" s="878"/>
      <c r="BIA82" s="879"/>
      <c r="BIB82" s="873"/>
      <c r="BIC82" s="875"/>
      <c r="BID82" s="880"/>
      <c r="BIE82" s="874"/>
      <c r="BIF82" s="874"/>
      <c r="BIG82" s="874"/>
      <c r="BIH82" s="875"/>
      <c r="BII82" s="881"/>
      <c r="BIJ82" s="874"/>
      <c r="BIK82" s="875"/>
      <c r="BIL82" s="874"/>
      <c r="BIM82" s="882"/>
      <c r="BIN82" s="874"/>
      <c r="BIO82" s="874"/>
      <c r="BIP82" s="883"/>
      <c r="BIQ82" s="873"/>
      <c r="BIR82" s="875"/>
      <c r="BIS82" s="875"/>
      <c r="BIT82" s="874"/>
      <c r="BIU82" s="874"/>
      <c r="BIV82" s="883"/>
      <c r="BIW82" s="872"/>
      <c r="BIX82" s="873"/>
      <c r="BIY82" s="874"/>
      <c r="BIZ82" s="875"/>
      <c r="BJA82" s="876"/>
      <c r="BJB82" s="877"/>
      <c r="BJC82" s="877"/>
      <c r="BJD82" s="878"/>
      <c r="BJE82" s="879"/>
      <c r="BJF82" s="873"/>
      <c r="BJG82" s="875"/>
      <c r="BJH82" s="880"/>
      <c r="BJI82" s="874"/>
      <c r="BJJ82" s="874"/>
      <c r="BJK82" s="874"/>
      <c r="BJL82" s="875"/>
      <c r="BJM82" s="881"/>
      <c r="BJN82" s="874"/>
      <c r="BJO82" s="875"/>
      <c r="BJP82" s="874"/>
      <c r="BJQ82" s="882"/>
      <c r="BJR82" s="874"/>
      <c r="BJS82" s="874"/>
      <c r="BJT82" s="883"/>
      <c r="BJU82" s="873"/>
      <c r="BJV82" s="875"/>
      <c r="BJW82" s="875"/>
      <c r="BJX82" s="874"/>
      <c r="BJY82" s="874"/>
      <c r="BJZ82" s="883"/>
      <c r="BKA82" s="872"/>
      <c r="BKB82" s="873"/>
      <c r="BKC82" s="874"/>
      <c r="BKD82" s="875"/>
      <c r="BKE82" s="876"/>
      <c r="BKF82" s="877"/>
      <c r="BKG82" s="877"/>
      <c r="BKH82" s="878"/>
      <c r="BKI82" s="879"/>
      <c r="BKJ82" s="873"/>
      <c r="BKK82" s="875"/>
      <c r="BKL82" s="880"/>
      <c r="BKM82" s="874"/>
      <c r="BKN82" s="874"/>
      <c r="BKO82" s="874"/>
      <c r="BKP82" s="875"/>
      <c r="BKQ82" s="881"/>
      <c r="BKR82" s="874"/>
      <c r="BKS82" s="875"/>
      <c r="BKT82" s="874"/>
      <c r="BKU82" s="882"/>
      <c r="BKV82" s="874"/>
      <c r="BKW82" s="874"/>
      <c r="BKX82" s="883"/>
      <c r="BKY82" s="873"/>
      <c r="BKZ82" s="875"/>
      <c r="BLA82" s="875"/>
      <c r="BLB82" s="874"/>
      <c r="BLC82" s="874"/>
      <c r="BLD82" s="883"/>
      <c r="BLE82" s="872"/>
      <c r="BLF82" s="873"/>
      <c r="BLG82" s="874"/>
      <c r="BLH82" s="875"/>
      <c r="BLI82" s="876"/>
      <c r="BLJ82" s="877"/>
      <c r="BLK82" s="877"/>
      <c r="BLL82" s="878"/>
      <c r="BLM82" s="879"/>
      <c r="BLN82" s="873"/>
      <c r="BLO82" s="875"/>
      <c r="BLP82" s="880"/>
      <c r="BLQ82" s="874"/>
      <c r="BLR82" s="874"/>
      <c r="BLS82" s="874"/>
      <c r="BLT82" s="875"/>
      <c r="BLU82" s="881"/>
      <c r="BLV82" s="874"/>
      <c r="BLW82" s="875"/>
      <c r="BLX82" s="874"/>
      <c r="BLY82" s="882"/>
      <c r="BLZ82" s="874"/>
      <c r="BMA82" s="874"/>
      <c r="BMB82" s="883"/>
      <c r="BMC82" s="873"/>
      <c r="BMD82" s="875"/>
      <c r="BME82" s="875"/>
      <c r="BMF82" s="874"/>
      <c r="BMG82" s="874"/>
      <c r="BMH82" s="883"/>
      <c r="BMI82" s="872"/>
      <c r="BMJ82" s="873"/>
      <c r="BMK82" s="874"/>
      <c r="BML82" s="875"/>
      <c r="BMM82" s="876"/>
      <c r="BMN82" s="877"/>
      <c r="BMO82" s="877"/>
      <c r="BMP82" s="878"/>
      <c r="BMQ82" s="879"/>
      <c r="BMR82" s="873"/>
      <c r="BMS82" s="875"/>
      <c r="BMT82" s="880"/>
      <c r="BMU82" s="874"/>
      <c r="BMV82" s="874"/>
      <c r="BMW82" s="874"/>
      <c r="BMX82" s="875"/>
      <c r="BMY82" s="881"/>
      <c r="BMZ82" s="874"/>
      <c r="BNA82" s="875"/>
      <c r="BNB82" s="874"/>
      <c r="BNC82" s="882"/>
      <c r="BND82" s="874"/>
      <c r="BNE82" s="874"/>
      <c r="BNF82" s="883"/>
      <c r="BNG82" s="873"/>
      <c r="BNH82" s="875"/>
      <c r="BNI82" s="875"/>
      <c r="BNJ82" s="874"/>
      <c r="BNK82" s="874"/>
      <c r="BNL82" s="883"/>
      <c r="BNM82" s="872"/>
      <c r="BNN82" s="873"/>
      <c r="BNO82" s="874"/>
      <c r="BNP82" s="875"/>
      <c r="BNQ82" s="876"/>
      <c r="BNR82" s="877"/>
      <c r="BNS82" s="877"/>
      <c r="BNT82" s="878"/>
      <c r="BNU82" s="879"/>
      <c r="BNV82" s="873"/>
      <c r="BNW82" s="875"/>
      <c r="BNX82" s="880"/>
      <c r="BNY82" s="874"/>
      <c r="BNZ82" s="874"/>
      <c r="BOA82" s="874"/>
      <c r="BOB82" s="875"/>
      <c r="BOC82" s="881"/>
      <c r="BOD82" s="874"/>
      <c r="BOE82" s="875"/>
      <c r="BOF82" s="874"/>
      <c r="BOG82" s="882"/>
      <c r="BOH82" s="874"/>
      <c r="BOI82" s="874"/>
      <c r="BOJ82" s="883"/>
      <c r="BOK82" s="873"/>
      <c r="BOL82" s="875"/>
      <c r="BOM82" s="875"/>
      <c r="BON82" s="874"/>
      <c r="BOO82" s="874"/>
      <c r="BOP82" s="883"/>
      <c r="BOQ82" s="872"/>
      <c r="BOR82" s="873"/>
      <c r="BOS82" s="874"/>
      <c r="BOT82" s="875"/>
      <c r="BOU82" s="876"/>
      <c r="BOV82" s="877"/>
      <c r="BOW82" s="877"/>
      <c r="BOX82" s="878"/>
      <c r="BOY82" s="879"/>
      <c r="BOZ82" s="873"/>
      <c r="BPA82" s="875"/>
      <c r="BPB82" s="880"/>
      <c r="BPC82" s="874"/>
      <c r="BPD82" s="874"/>
      <c r="BPE82" s="874"/>
      <c r="BPF82" s="875"/>
      <c r="BPG82" s="881"/>
      <c r="BPH82" s="874"/>
      <c r="BPI82" s="875"/>
      <c r="BPJ82" s="874"/>
      <c r="BPK82" s="882"/>
      <c r="BPL82" s="874"/>
      <c r="BPM82" s="874"/>
      <c r="BPN82" s="883"/>
      <c r="BPO82" s="873"/>
      <c r="BPP82" s="875"/>
      <c r="BPQ82" s="875"/>
      <c r="BPR82" s="874"/>
      <c r="BPS82" s="874"/>
      <c r="BPT82" s="883"/>
      <c r="BPU82" s="872"/>
      <c r="BPV82" s="873"/>
      <c r="BPW82" s="874"/>
      <c r="BPX82" s="875"/>
      <c r="BPY82" s="876"/>
      <c r="BPZ82" s="877"/>
      <c r="BQA82" s="877"/>
      <c r="BQB82" s="878"/>
      <c r="BQC82" s="879"/>
      <c r="BQD82" s="873"/>
      <c r="BQE82" s="875"/>
      <c r="BQF82" s="880"/>
      <c r="BQG82" s="874"/>
      <c r="BQH82" s="874"/>
      <c r="BQI82" s="874"/>
      <c r="BQJ82" s="875"/>
      <c r="BQK82" s="881"/>
      <c r="BQL82" s="874"/>
      <c r="BQM82" s="875"/>
      <c r="BQN82" s="874"/>
      <c r="BQO82" s="882"/>
      <c r="BQP82" s="874"/>
      <c r="BQQ82" s="874"/>
      <c r="BQR82" s="883"/>
      <c r="BQS82" s="873"/>
      <c r="BQT82" s="875"/>
      <c r="BQU82" s="875"/>
      <c r="BQV82" s="874"/>
      <c r="BQW82" s="874"/>
      <c r="BQX82" s="883"/>
      <c r="BQY82" s="872"/>
      <c r="BQZ82" s="873"/>
      <c r="BRA82" s="874"/>
      <c r="BRB82" s="875"/>
      <c r="BRC82" s="876"/>
      <c r="BRD82" s="877"/>
      <c r="BRE82" s="877"/>
      <c r="BRF82" s="878"/>
      <c r="BRG82" s="879"/>
      <c r="BRH82" s="873"/>
      <c r="BRI82" s="875"/>
      <c r="BRJ82" s="880"/>
      <c r="BRK82" s="874"/>
      <c r="BRL82" s="874"/>
      <c r="BRM82" s="874"/>
      <c r="BRN82" s="875"/>
      <c r="BRO82" s="881"/>
      <c r="BRP82" s="874"/>
      <c r="BRQ82" s="875"/>
      <c r="BRR82" s="874"/>
      <c r="BRS82" s="882"/>
      <c r="BRT82" s="874"/>
      <c r="BRU82" s="874"/>
      <c r="BRV82" s="883"/>
      <c r="BRW82" s="873"/>
      <c r="BRX82" s="875"/>
      <c r="BRY82" s="875"/>
      <c r="BRZ82" s="874"/>
      <c r="BSA82" s="874"/>
      <c r="BSB82" s="883"/>
      <c r="BSC82" s="872"/>
      <c r="BSD82" s="873"/>
      <c r="BSE82" s="874"/>
      <c r="BSF82" s="875"/>
      <c r="BSG82" s="876"/>
      <c r="BSH82" s="877"/>
      <c r="BSI82" s="877"/>
      <c r="BSJ82" s="878"/>
      <c r="BSK82" s="879"/>
      <c r="BSL82" s="873"/>
      <c r="BSM82" s="875"/>
      <c r="BSN82" s="880"/>
      <c r="BSO82" s="874"/>
      <c r="BSP82" s="874"/>
      <c r="BSQ82" s="874"/>
      <c r="BSR82" s="875"/>
      <c r="BSS82" s="881"/>
      <c r="BST82" s="874"/>
      <c r="BSU82" s="875"/>
      <c r="BSV82" s="874"/>
      <c r="BSW82" s="882"/>
      <c r="BSX82" s="874"/>
      <c r="BSY82" s="874"/>
      <c r="BSZ82" s="883"/>
      <c r="BTA82" s="873"/>
      <c r="BTB82" s="875"/>
      <c r="BTC82" s="875"/>
      <c r="BTD82" s="874"/>
      <c r="BTE82" s="874"/>
      <c r="BTF82" s="883"/>
      <c r="BTG82" s="872"/>
      <c r="BTH82" s="873"/>
      <c r="BTI82" s="874"/>
      <c r="BTJ82" s="875"/>
      <c r="BTK82" s="876"/>
      <c r="BTL82" s="877"/>
      <c r="BTM82" s="877"/>
      <c r="BTN82" s="878"/>
      <c r="BTO82" s="879"/>
      <c r="BTP82" s="873"/>
      <c r="BTQ82" s="875"/>
      <c r="BTR82" s="880"/>
      <c r="BTS82" s="874"/>
      <c r="BTT82" s="874"/>
      <c r="BTU82" s="874"/>
      <c r="BTV82" s="875"/>
      <c r="BTW82" s="881"/>
      <c r="BTX82" s="874"/>
      <c r="BTY82" s="875"/>
      <c r="BTZ82" s="874"/>
      <c r="BUA82" s="882"/>
      <c r="BUB82" s="874"/>
      <c r="BUC82" s="874"/>
      <c r="BUD82" s="883"/>
      <c r="BUE82" s="873"/>
      <c r="BUF82" s="875"/>
      <c r="BUG82" s="875"/>
      <c r="BUH82" s="874"/>
      <c r="BUI82" s="874"/>
      <c r="BUJ82" s="883"/>
      <c r="BUK82" s="872"/>
      <c r="BUL82" s="873"/>
      <c r="BUM82" s="874"/>
      <c r="BUN82" s="875"/>
      <c r="BUO82" s="876"/>
      <c r="BUP82" s="877"/>
      <c r="BUQ82" s="877"/>
      <c r="BUR82" s="878"/>
      <c r="BUS82" s="879"/>
      <c r="BUT82" s="873"/>
      <c r="BUU82" s="875"/>
      <c r="BUV82" s="880"/>
      <c r="BUW82" s="874"/>
      <c r="BUX82" s="874"/>
      <c r="BUY82" s="874"/>
      <c r="BUZ82" s="875"/>
      <c r="BVA82" s="881"/>
      <c r="BVB82" s="874"/>
      <c r="BVC82" s="875"/>
      <c r="BVD82" s="874"/>
      <c r="BVE82" s="882"/>
      <c r="BVF82" s="874"/>
      <c r="BVG82" s="874"/>
      <c r="BVH82" s="883"/>
      <c r="BVI82" s="873"/>
      <c r="BVJ82" s="875"/>
      <c r="BVK82" s="875"/>
      <c r="BVL82" s="874"/>
      <c r="BVM82" s="874"/>
      <c r="BVN82" s="883"/>
      <c r="BVO82" s="872"/>
      <c r="BVP82" s="873"/>
      <c r="BVQ82" s="874"/>
      <c r="BVR82" s="875"/>
      <c r="BVS82" s="876"/>
      <c r="BVT82" s="877"/>
      <c r="BVU82" s="877"/>
      <c r="BVV82" s="878"/>
      <c r="BVW82" s="879"/>
      <c r="BVX82" s="873"/>
      <c r="BVY82" s="875"/>
      <c r="BVZ82" s="880"/>
      <c r="BWA82" s="874"/>
      <c r="BWB82" s="874"/>
      <c r="BWC82" s="874"/>
      <c r="BWD82" s="875"/>
      <c r="BWE82" s="881"/>
      <c r="BWF82" s="874"/>
      <c r="BWG82" s="875"/>
      <c r="BWH82" s="874"/>
      <c r="BWI82" s="882"/>
      <c r="BWJ82" s="874"/>
      <c r="BWK82" s="874"/>
      <c r="BWL82" s="883"/>
      <c r="BWM82" s="873"/>
      <c r="BWN82" s="875"/>
      <c r="BWO82" s="875"/>
      <c r="BWP82" s="874"/>
      <c r="BWQ82" s="874"/>
      <c r="BWR82" s="883"/>
      <c r="BWS82" s="872"/>
      <c r="BWT82" s="873"/>
      <c r="BWU82" s="874"/>
      <c r="BWV82" s="875"/>
      <c r="BWW82" s="876"/>
      <c r="BWX82" s="877"/>
      <c r="BWY82" s="877"/>
      <c r="BWZ82" s="878"/>
      <c r="BXA82" s="879"/>
      <c r="BXB82" s="873"/>
      <c r="BXC82" s="875"/>
      <c r="BXD82" s="880"/>
      <c r="BXE82" s="874"/>
      <c r="BXF82" s="874"/>
      <c r="BXG82" s="874"/>
      <c r="BXH82" s="875"/>
      <c r="BXI82" s="881"/>
      <c r="BXJ82" s="874"/>
      <c r="BXK82" s="875"/>
      <c r="BXL82" s="874"/>
      <c r="BXM82" s="882"/>
      <c r="BXN82" s="874"/>
      <c r="BXO82" s="874"/>
      <c r="BXP82" s="883"/>
      <c r="BXQ82" s="873"/>
      <c r="BXR82" s="875"/>
      <c r="BXS82" s="875"/>
      <c r="BXT82" s="874"/>
      <c r="BXU82" s="874"/>
      <c r="BXV82" s="883"/>
      <c r="BXW82" s="872"/>
      <c r="BXX82" s="873"/>
      <c r="BXY82" s="874"/>
      <c r="BXZ82" s="875"/>
      <c r="BYA82" s="876"/>
      <c r="BYB82" s="877"/>
      <c r="BYC82" s="877"/>
      <c r="BYD82" s="878"/>
      <c r="BYE82" s="879"/>
      <c r="BYF82" s="873"/>
      <c r="BYG82" s="875"/>
      <c r="BYH82" s="880"/>
      <c r="BYI82" s="874"/>
      <c r="BYJ82" s="874"/>
      <c r="BYK82" s="874"/>
      <c r="BYL82" s="875"/>
      <c r="BYM82" s="881"/>
      <c r="BYN82" s="874"/>
      <c r="BYO82" s="875"/>
      <c r="BYP82" s="874"/>
      <c r="BYQ82" s="882"/>
      <c r="BYR82" s="874"/>
      <c r="BYS82" s="874"/>
      <c r="BYT82" s="883"/>
      <c r="BYU82" s="873"/>
      <c r="BYV82" s="875"/>
      <c r="BYW82" s="875"/>
      <c r="BYX82" s="874"/>
      <c r="BYY82" s="874"/>
      <c r="BYZ82" s="883"/>
      <c r="BZA82" s="872"/>
      <c r="BZB82" s="873"/>
      <c r="BZC82" s="874"/>
      <c r="BZD82" s="875"/>
      <c r="BZE82" s="876"/>
      <c r="BZF82" s="877"/>
      <c r="BZG82" s="877"/>
      <c r="BZH82" s="878"/>
      <c r="BZI82" s="879"/>
      <c r="BZJ82" s="873"/>
      <c r="BZK82" s="875"/>
      <c r="BZL82" s="880"/>
      <c r="BZM82" s="874"/>
      <c r="BZN82" s="874"/>
      <c r="BZO82" s="874"/>
      <c r="BZP82" s="875"/>
      <c r="BZQ82" s="881"/>
      <c r="BZR82" s="874"/>
      <c r="BZS82" s="875"/>
      <c r="BZT82" s="874"/>
      <c r="BZU82" s="882"/>
      <c r="BZV82" s="874"/>
      <c r="BZW82" s="874"/>
      <c r="BZX82" s="883"/>
      <c r="BZY82" s="873"/>
      <c r="BZZ82" s="875"/>
      <c r="CAA82" s="875"/>
      <c r="CAB82" s="874"/>
      <c r="CAC82" s="874"/>
      <c r="CAD82" s="883"/>
      <c r="CAE82" s="872"/>
      <c r="CAF82" s="873"/>
      <c r="CAG82" s="874"/>
      <c r="CAH82" s="875"/>
      <c r="CAI82" s="876"/>
      <c r="CAJ82" s="877"/>
      <c r="CAK82" s="877"/>
      <c r="CAL82" s="878"/>
      <c r="CAM82" s="879"/>
      <c r="CAN82" s="873"/>
      <c r="CAO82" s="875"/>
      <c r="CAP82" s="880"/>
      <c r="CAQ82" s="874"/>
      <c r="CAR82" s="874"/>
      <c r="CAS82" s="874"/>
      <c r="CAT82" s="875"/>
      <c r="CAU82" s="881"/>
      <c r="CAV82" s="874"/>
      <c r="CAW82" s="875"/>
      <c r="CAX82" s="874"/>
      <c r="CAY82" s="882"/>
      <c r="CAZ82" s="874"/>
      <c r="CBA82" s="874"/>
      <c r="CBB82" s="883"/>
      <c r="CBC82" s="873"/>
      <c r="CBD82" s="875"/>
      <c r="CBE82" s="875"/>
      <c r="CBF82" s="874"/>
      <c r="CBG82" s="874"/>
      <c r="CBH82" s="883"/>
      <c r="CBI82" s="872"/>
      <c r="CBJ82" s="873"/>
      <c r="CBK82" s="874"/>
      <c r="CBL82" s="875"/>
      <c r="CBM82" s="876"/>
      <c r="CBN82" s="877"/>
      <c r="CBO82" s="877"/>
      <c r="CBP82" s="878"/>
      <c r="CBQ82" s="879"/>
      <c r="CBR82" s="873"/>
      <c r="CBS82" s="875"/>
      <c r="CBT82" s="880"/>
      <c r="CBU82" s="874"/>
      <c r="CBV82" s="874"/>
      <c r="CBW82" s="874"/>
      <c r="CBX82" s="875"/>
      <c r="CBY82" s="881"/>
      <c r="CBZ82" s="874"/>
      <c r="CCA82" s="875"/>
      <c r="CCB82" s="874"/>
      <c r="CCC82" s="882"/>
      <c r="CCD82" s="874"/>
      <c r="CCE82" s="874"/>
      <c r="CCF82" s="883"/>
      <c r="CCG82" s="873"/>
      <c r="CCH82" s="875"/>
      <c r="CCI82" s="875"/>
      <c r="CCJ82" s="874"/>
      <c r="CCK82" s="874"/>
      <c r="CCL82" s="883"/>
      <c r="CCM82" s="872"/>
      <c r="CCN82" s="873"/>
      <c r="CCO82" s="874"/>
      <c r="CCP82" s="875"/>
      <c r="CCQ82" s="876"/>
      <c r="CCR82" s="877"/>
      <c r="CCS82" s="877"/>
      <c r="CCT82" s="878"/>
      <c r="CCU82" s="879"/>
      <c r="CCV82" s="873"/>
      <c r="CCW82" s="875"/>
      <c r="CCX82" s="880"/>
      <c r="CCY82" s="874"/>
      <c r="CCZ82" s="874"/>
      <c r="CDA82" s="874"/>
      <c r="CDB82" s="875"/>
      <c r="CDC82" s="881"/>
      <c r="CDD82" s="874"/>
      <c r="CDE82" s="875"/>
      <c r="CDF82" s="874"/>
      <c r="CDG82" s="882"/>
      <c r="CDH82" s="874"/>
      <c r="CDI82" s="874"/>
      <c r="CDJ82" s="883"/>
      <c r="CDK82" s="873"/>
      <c r="CDL82" s="875"/>
      <c r="CDM82" s="875"/>
      <c r="CDN82" s="874"/>
      <c r="CDO82" s="874"/>
      <c r="CDP82" s="883"/>
      <c r="CDQ82" s="872"/>
      <c r="CDR82" s="873"/>
      <c r="CDS82" s="874"/>
      <c r="CDT82" s="875"/>
      <c r="CDU82" s="876"/>
      <c r="CDV82" s="877"/>
      <c r="CDW82" s="877"/>
      <c r="CDX82" s="878"/>
      <c r="CDY82" s="879"/>
      <c r="CDZ82" s="873"/>
      <c r="CEA82" s="875"/>
      <c r="CEB82" s="880"/>
      <c r="CEC82" s="874"/>
      <c r="CED82" s="874"/>
      <c r="CEE82" s="874"/>
      <c r="CEF82" s="875"/>
      <c r="CEG82" s="881"/>
      <c r="CEH82" s="874"/>
      <c r="CEI82" s="875"/>
      <c r="CEJ82" s="874"/>
      <c r="CEK82" s="882"/>
      <c r="CEL82" s="874"/>
      <c r="CEM82" s="874"/>
      <c r="CEN82" s="883"/>
      <c r="CEO82" s="873"/>
      <c r="CEP82" s="875"/>
      <c r="CEQ82" s="875"/>
      <c r="CER82" s="874"/>
      <c r="CES82" s="874"/>
      <c r="CET82" s="883"/>
      <c r="CEU82" s="872"/>
      <c r="CEV82" s="873"/>
      <c r="CEW82" s="874"/>
      <c r="CEX82" s="875"/>
      <c r="CEY82" s="876"/>
      <c r="CEZ82" s="877"/>
      <c r="CFA82" s="877"/>
      <c r="CFB82" s="878"/>
      <c r="CFC82" s="879"/>
      <c r="CFD82" s="873"/>
      <c r="CFE82" s="875"/>
      <c r="CFF82" s="880"/>
      <c r="CFG82" s="874"/>
      <c r="CFH82" s="874"/>
      <c r="CFI82" s="874"/>
      <c r="CFJ82" s="875"/>
      <c r="CFK82" s="881"/>
      <c r="CFL82" s="874"/>
      <c r="CFM82" s="875"/>
      <c r="CFN82" s="874"/>
      <c r="CFO82" s="882"/>
      <c r="CFP82" s="874"/>
      <c r="CFQ82" s="874"/>
      <c r="CFR82" s="883"/>
      <c r="CFS82" s="873"/>
      <c r="CFT82" s="875"/>
      <c r="CFU82" s="875"/>
      <c r="CFV82" s="874"/>
      <c r="CFW82" s="874"/>
      <c r="CFX82" s="883"/>
      <c r="CFY82" s="872"/>
      <c r="CFZ82" s="873"/>
      <c r="CGA82" s="874"/>
      <c r="CGB82" s="875"/>
      <c r="CGC82" s="876"/>
      <c r="CGD82" s="877"/>
      <c r="CGE82" s="877"/>
      <c r="CGF82" s="878"/>
      <c r="CGG82" s="879"/>
      <c r="CGH82" s="873"/>
      <c r="CGI82" s="875"/>
      <c r="CGJ82" s="880"/>
      <c r="CGK82" s="874"/>
      <c r="CGL82" s="874"/>
      <c r="CGM82" s="874"/>
      <c r="CGN82" s="875"/>
      <c r="CGO82" s="881"/>
      <c r="CGP82" s="874"/>
      <c r="CGQ82" s="875"/>
      <c r="CGR82" s="874"/>
      <c r="CGS82" s="882"/>
      <c r="CGT82" s="874"/>
      <c r="CGU82" s="874"/>
      <c r="CGV82" s="883"/>
      <c r="CGW82" s="873"/>
      <c r="CGX82" s="875"/>
      <c r="CGY82" s="875"/>
      <c r="CGZ82" s="874"/>
      <c r="CHA82" s="874"/>
      <c r="CHB82" s="883"/>
      <c r="CHC82" s="872"/>
      <c r="CHD82" s="873"/>
      <c r="CHE82" s="874"/>
      <c r="CHF82" s="875"/>
      <c r="CHG82" s="876"/>
      <c r="CHH82" s="877"/>
      <c r="CHI82" s="877"/>
      <c r="CHJ82" s="878"/>
      <c r="CHK82" s="879"/>
      <c r="CHL82" s="873"/>
      <c r="CHM82" s="875"/>
      <c r="CHN82" s="880"/>
      <c r="CHO82" s="874"/>
      <c r="CHP82" s="874"/>
      <c r="CHQ82" s="874"/>
      <c r="CHR82" s="875"/>
      <c r="CHS82" s="881"/>
      <c r="CHT82" s="874"/>
      <c r="CHU82" s="875"/>
      <c r="CHV82" s="874"/>
      <c r="CHW82" s="882"/>
      <c r="CHX82" s="874"/>
      <c r="CHY82" s="874"/>
      <c r="CHZ82" s="883"/>
      <c r="CIA82" s="873"/>
      <c r="CIB82" s="875"/>
      <c r="CIC82" s="875"/>
      <c r="CID82" s="874"/>
      <c r="CIE82" s="874"/>
      <c r="CIF82" s="883"/>
      <c r="CIG82" s="872"/>
      <c r="CIH82" s="873"/>
      <c r="CII82" s="874"/>
      <c r="CIJ82" s="875"/>
      <c r="CIK82" s="876"/>
      <c r="CIL82" s="877"/>
      <c r="CIM82" s="877"/>
      <c r="CIN82" s="878"/>
      <c r="CIO82" s="879"/>
      <c r="CIP82" s="873"/>
      <c r="CIQ82" s="875"/>
      <c r="CIR82" s="880"/>
      <c r="CIS82" s="874"/>
      <c r="CIT82" s="874"/>
      <c r="CIU82" s="874"/>
      <c r="CIV82" s="875"/>
      <c r="CIW82" s="881"/>
      <c r="CIX82" s="874"/>
      <c r="CIY82" s="875"/>
      <c r="CIZ82" s="874"/>
      <c r="CJA82" s="882"/>
      <c r="CJB82" s="874"/>
      <c r="CJC82" s="874"/>
      <c r="CJD82" s="883"/>
      <c r="CJE82" s="873"/>
      <c r="CJF82" s="875"/>
      <c r="CJG82" s="875"/>
      <c r="CJH82" s="874"/>
      <c r="CJI82" s="874"/>
      <c r="CJJ82" s="883"/>
      <c r="CJK82" s="872"/>
      <c r="CJL82" s="873"/>
      <c r="CJM82" s="874"/>
      <c r="CJN82" s="875"/>
      <c r="CJO82" s="876"/>
      <c r="CJP82" s="877"/>
      <c r="CJQ82" s="877"/>
      <c r="CJR82" s="878"/>
      <c r="CJS82" s="879"/>
      <c r="CJT82" s="873"/>
      <c r="CJU82" s="875"/>
      <c r="CJV82" s="880"/>
      <c r="CJW82" s="874"/>
      <c r="CJX82" s="874"/>
      <c r="CJY82" s="874"/>
      <c r="CJZ82" s="875"/>
      <c r="CKA82" s="881"/>
      <c r="CKB82" s="874"/>
      <c r="CKC82" s="875"/>
      <c r="CKD82" s="874"/>
      <c r="CKE82" s="882"/>
      <c r="CKF82" s="874"/>
      <c r="CKG82" s="874"/>
      <c r="CKH82" s="883"/>
      <c r="CKI82" s="873"/>
      <c r="CKJ82" s="875"/>
      <c r="CKK82" s="875"/>
      <c r="CKL82" s="874"/>
      <c r="CKM82" s="874"/>
      <c r="CKN82" s="883"/>
      <c r="CKO82" s="872"/>
      <c r="CKP82" s="873"/>
      <c r="CKQ82" s="874"/>
      <c r="CKR82" s="875"/>
      <c r="CKS82" s="876"/>
      <c r="CKT82" s="877"/>
      <c r="CKU82" s="877"/>
      <c r="CKV82" s="878"/>
      <c r="CKW82" s="879"/>
      <c r="CKX82" s="873"/>
      <c r="CKY82" s="875"/>
      <c r="CKZ82" s="880"/>
      <c r="CLA82" s="874"/>
      <c r="CLB82" s="874"/>
      <c r="CLC82" s="874"/>
      <c r="CLD82" s="875"/>
      <c r="CLE82" s="881"/>
      <c r="CLF82" s="874"/>
      <c r="CLG82" s="875"/>
      <c r="CLH82" s="874"/>
      <c r="CLI82" s="882"/>
      <c r="CLJ82" s="874"/>
      <c r="CLK82" s="874"/>
      <c r="CLL82" s="883"/>
      <c r="CLM82" s="873"/>
      <c r="CLN82" s="875"/>
      <c r="CLO82" s="875"/>
      <c r="CLP82" s="874"/>
      <c r="CLQ82" s="874"/>
      <c r="CLR82" s="883"/>
      <c r="CLS82" s="872"/>
      <c r="CLT82" s="873"/>
      <c r="CLU82" s="874"/>
      <c r="CLV82" s="875"/>
      <c r="CLW82" s="876"/>
      <c r="CLX82" s="877"/>
      <c r="CLY82" s="877"/>
      <c r="CLZ82" s="878"/>
      <c r="CMA82" s="879"/>
      <c r="CMB82" s="873"/>
      <c r="CMC82" s="875"/>
      <c r="CMD82" s="880"/>
      <c r="CME82" s="874"/>
      <c r="CMF82" s="874"/>
      <c r="CMG82" s="874"/>
      <c r="CMH82" s="875"/>
      <c r="CMI82" s="881"/>
      <c r="CMJ82" s="874"/>
      <c r="CMK82" s="875"/>
      <c r="CML82" s="874"/>
      <c r="CMM82" s="882"/>
      <c r="CMN82" s="874"/>
      <c r="CMO82" s="874"/>
      <c r="CMP82" s="883"/>
      <c r="CMQ82" s="873"/>
      <c r="CMR82" s="875"/>
      <c r="CMS82" s="875"/>
      <c r="CMT82" s="874"/>
      <c r="CMU82" s="874"/>
      <c r="CMV82" s="883"/>
      <c r="CMW82" s="872"/>
      <c r="CMX82" s="873"/>
      <c r="CMY82" s="874"/>
      <c r="CMZ82" s="875"/>
      <c r="CNA82" s="876"/>
      <c r="CNB82" s="877"/>
      <c r="CNC82" s="877"/>
      <c r="CND82" s="878"/>
      <c r="CNE82" s="879"/>
      <c r="CNF82" s="873"/>
      <c r="CNG82" s="875"/>
      <c r="CNH82" s="880"/>
      <c r="CNI82" s="874"/>
      <c r="CNJ82" s="874"/>
      <c r="CNK82" s="874"/>
      <c r="CNL82" s="875"/>
      <c r="CNM82" s="881"/>
      <c r="CNN82" s="874"/>
      <c r="CNO82" s="875"/>
      <c r="CNP82" s="874"/>
      <c r="CNQ82" s="882"/>
      <c r="CNR82" s="874"/>
      <c r="CNS82" s="874"/>
      <c r="CNT82" s="883"/>
      <c r="CNU82" s="873"/>
      <c r="CNV82" s="875"/>
      <c r="CNW82" s="875"/>
      <c r="CNX82" s="874"/>
      <c r="CNY82" s="874"/>
      <c r="CNZ82" s="883"/>
      <c r="COA82" s="872"/>
      <c r="COB82" s="873"/>
      <c r="COC82" s="874"/>
      <c r="COD82" s="875"/>
      <c r="COE82" s="876"/>
      <c r="COF82" s="877"/>
      <c r="COG82" s="877"/>
      <c r="COH82" s="878"/>
      <c r="COI82" s="879"/>
      <c r="COJ82" s="873"/>
      <c r="COK82" s="875"/>
      <c r="COL82" s="880"/>
      <c r="COM82" s="874"/>
      <c r="CON82" s="874"/>
      <c r="COO82" s="874"/>
      <c r="COP82" s="875"/>
      <c r="COQ82" s="881"/>
      <c r="COR82" s="874"/>
      <c r="COS82" s="875"/>
      <c r="COT82" s="874"/>
      <c r="COU82" s="882"/>
      <c r="COV82" s="874"/>
      <c r="COW82" s="874"/>
      <c r="COX82" s="883"/>
      <c r="COY82" s="873"/>
      <c r="COZ82" s="875"/>
      <c r="CPA82" s="875"/>
      <c r="CPB82" s="874"/>
      <c r="CPC82" s="874"/>
      <c r="CPD82" s="883"/>
      <c r="CPE82" s="872"/>
      <c r="CPF82" s="873"/>
      <c r="CPG82" s="874"/>
      <c r="CPH82" s="875"/>
      <c r="CPI82" s="876"/>
      <c r="CPJ82" s="877"/>
      <c r="CPK82" s="877"/>
      <c r="CPL82" s="878"/>
      <c r="CPM82" s="879"/>
      <c r="CPN82" s="873"/>
      <c r="CPO82" s="875"/>
      <c r="CPP82" s="880"/>
      <c r="CPQ82" s="874"/>
      <c r="CPR82" s="874"/>
      <c r="CPS82" s="874"/>
      <c r="CPT82" s="875"/>
      <c r="CPU82" s="881"/>
      <c r="CPV82" s="874"/>
      <c r="CPW82" s="875"/>
      <c r="CPX82" s="874"/>
      <c r="CPY82" s="882"/>
      <c r="CPZ82" s="874"/>
      <c r="CQA82" s="874"/>
      <c r="CQB82" s="883"/>
      <c r="CQC82" s="873"/>
      <c r="CQD82" s="875"/>
      <c r="CQE82" s="875"/>
      <c r="CQF82" s="874"/>
      <c r="CQG82" s="874"/>
      <c r="CQH82" s="883"/>
      <c r="CQI82" s="872"/>
      <c r="CQJ82" s="873"/>
      <c r="CQK82" s="874"/>
      <c r="CQL82" s="875"/>
      <c r="CQM82" s="876"/>
      <c r="CQN82" s="877"/>
      <c r="CQO82" s="877"/>
      <c r="CQP82" s="878"/>
      <c r="CQQ82" s="879"/>
      <c r="CQR82" s="873"/>
      <c r="CQS82" s="875"/>
      <c r="CQT82" s="880"/>
      <c r="CQU82" s="874"/>
      <c r="CQV82" s="874"/>
      <c r="CQW82" s="874"/>
      <c r="CQX82" s="875"/>
      <c r="CQY82" s="881"/>
      <c r="CQZ82" s="874"/>
      <c r="CRA82" s="875"/>
      <c r="CRB82" s="874"/>
      <c r="CRC82" s="882"/>
      <c r="CRD82" s="874"/>
      <c r="CRE82" s="874"/>
      <c r="CRF82" s="883"/>
      <c r="CRG82" s="873"/>
      <c r="CRH82" s="875"/>
      <c r="CRI82" s="875"/>
      <c r="CRJ82" s="874"/>
      <c r="CRK82" s="874"/>
      <c r="CRL82" s="883"/>
      <c r="CRM82" s="872"/>
      <c r="CRN82" s="873"/>
      <c r="CRO82" s="874"/>
      <c r="CRP82" s="875"/>
      <c r="CRQ82" s="876"/>
      <c r="CRR82" s="877"/>
      <c r="CRS82" s="877"/>
      <c r="CRT82" s="878"/>
      <c r="CRU82" s="879"/>
      <c r="CRV82" s="873"/>
      <c r="CRW82" s="875"/>
      <c r="CRX82" s="880"/>
      <c r="CRY82" s="874"/>
      <c r="CRZ82" s="874"/>
      <c r="CSA82" s="874"/>
      <c r="CSB82" s="875"/>
      <c r="CSC82" s="881"/>
      <c r="CSD82" s="874"/>
      <c r="CSE82" s="875"/>
      <c r="CSF82" s="874"/>
      <c r="CSG82" s="882"/>
      <c r="CSH82" s="874"/>
      <c r="CSI82" s="874"/>
      <c r="CSJ82" s="883"/>
      <c r="CSK82" s="873"/>
      <c r="CSL82" s="875"/>
      <c r="CSM82" s="875"/>
      <c r="CSN82" s="874"/>
      <c r="CSO82" s="874"/>
      <c r="CSP82" s="883"/>
      <c r="CSQ82" s="872"/>
      <c r="CSR82" s="873"/>
      <c r="CSS82" s="874"/>
      <c r="CST82" s="875"/>
      <c r="CSU82" s="876"/>
      <c r="CSV82" s="877"/>
      <c r="CSW82" s="877"/>
      <c r="CSX82" s="878"/>
      <c r="CSY82" s="879"/>
      <c r="CSZ82" s="873"/>
      <c r="CTA82" s="875"/>
      <c r="CTB82" s="880"/>
      <c r="CTC82" s="874"/>
      <c r="CTD82" s="874"/>
      <c r="CTE82" s="874"/>
      <c r="CTF82" s="875"/>
      <c r="CTG82" s="881"/>
      <c r="CTH82" s="874"/>
      <c r="CTI82" s="875"/>
      <c r="CTJ82" s="874"/>
      <c r="CTK82" s="882"/>
      <c r="CTL82" s="874"/>
      <c r="CTM82" s="874"/>
      <c r="CTN82" s="883"/>
      <c r="CTO82" s="873"/>
      <c r="CTP82" s="875"/>
      <c r="CTQ82" s="875"/>
      <c r="CTR82" s="874"/>
      <c r="CTS82" s="874"/>
      <c r="CTT82" s="883"/>
      <c r="CTU82" s="872"/>
      <c r="CTV82" s="873"/>
      <c r="CTW82" s="874"/>
      <c r="CTX82" s="875"/>
      <c r="CTY82" s="876"/>
      <c r="CTZ82" s="877"/>
      <c r="CUA82" s="877"/>
      <c r="CUB82" s="878"/>
      <c r="CUC82" s="879"/>
      <c r="CUD82" s="873"/>
      <c r="CUE82" s="875"/>
      <c r="CUF82" s="880"/>
      <c r="CUG82" s="874"/>
      <c r="CUH82" s="874"/>
      <c r="CUI82" s="874"/>
      <c r="CUJ82" s="875"/>
      <c r="CUK82" s="881"/>
      <c r="CUL82" s="874"/>
      <c r="CUM82" s="875"/>
      <c r="CUN82" s="874"/>
      <c r="CUO82" s="882"/>
      <c r="CUP82" s="874"/>
      <c r="CUQ82" s="874"/>
      <c r="CUR82" s="883"/>
      <c r="CUS82" s="873"/>
      <c r="CUT82" s="875"/>
      <c r="CUU82" s="875"/>
      <c r="CUV82" s="874"/>
      <c r="CUW82" s="874"/>
      <c r="CUX82" s="883"/>
      <c r="CUY82" s="872"/>
      <c r="CUZ82" s="873"/>
      <c r="CVA82" s="874"/>
      <c r="CVB82" s="875"/>
      <c r="CVC82" s="876"/>
      <c r="CVD82" s="877"/>
      <c r="CVE82" s="877"/>
      <c r="CVF82" s="878"/>
      <c r="CVG82" s="879"/>
      <c r="CVH82" s="873"/>
      <c r="CVI82" s="875"/>
      <c r="CVJ82" s="880"/>
      <c r="CVK82" s="874"/>
      <c r="CVL82" s="874"/>
      <c r="CVM82" s="874"/>
      <c r="CVN82" s="875"/>
      <c r="CVO82" s="881"/>
      <c r="CVP82" s="874"/>
      <c r="CVQ82" s="875"/>
      <c r="CVR82" s="874"/>
      <c r="CVS82" s="882"/>
      <c r="CVT82" s="874"/>
      <c r="CVU82" s="874"/>
      <c r="CVV82" s="883"/>
      <c r="CVW82" s="873"/>
      <c r="CVX82" s="875"/>
      <c r="CVY82" s="875"/>
      <c r="CVZ82" s="874"/>
      <c r="CWA82" s="874"/>
      <c r="CWB82" s="883"/>
      <c r="CWC82" s="872"/>
      <c r="CWD82" s="873"/>
      <c r="CWE82" s="874"/>
      <c r="CWF82" s="875"/>
      <c r="CWG82" s="876"/>
      <c r="CWH82" s="877"/>
      <c r="CWI82" s="877"/>
      <c r="CWJ82" s="878"/>
      <c r="CWK82" s="879"/>
      <c r="CWL82" s="873"/>
      <c r="CWM82" s="875"/>
      <c r="CWN82" s="880"/>
      <c r="CWO82" s="874"/>
      <c r="CWP82" s="874"/>
      <c r="CWQ82" s="874"/>
      <c r="CWR82" s="875"/>
      <c r="CWS82" s="881"/>
      <c r="CWT82" s="874"/>
      <c r="CWU82" s="875"/>
      <c r="CWV82" s="874"/>
      <c r="CWW82" s="882"/>
      <c r="CWX82" s="874"/>
      <c r="CWY82" s="874"/>
      <c r="CWZ82" s="883"/>
      <c r="CXA82" s="873"/>
      <c r="CXB82" s="875"/>
      <c r="CXC82" s="875"/>
      <c r="CXD82" s="874"/>
      <c r="CXE82" s="874"/>
      <c r="CXF82" s="883"/>
      <c r="CXG82" s="872"/>
      <c r="CXH82" s="873"/>
      <c r="CXI82" s="874"/>
      <c r="CXJ82" s="875"/>
      <c r="CXK82" s="876"/>
      <c r="CXL82" s="877"/>
      <c r="CXM82" s="877"/>
      <c r="CXN82" s="878"/>
      <c r="CXO82" s="879"/>
      <c r="CXP82" s="873"/>
      <c r="CXQ82" s="875"/>
      <c r="CXR82" s="880"/>
      <c r="CXS82" s="874"/>
      <c r="CXT82" s="874"/>
      <c r="CXU82" s="874"/>
      <c r="CXV82" s="875"/>
      <c r="CXW82" s="881"/>
      <c r="CXX82" s="874"/>
      <c r="CXY82" s="875"/>
      <c r="CXZ82" s="874"/>
      <c r="CYA82" s="882"/>
      <c r="CYB82" s="874"/>
      <c r="CYC82" s="874"/>
      <c r="CYD82" s="883"/>
      <c r="CYE82" s="873"/>
      <c r="CYF82" s="875"/>
      <c r="CYG82" s="875"/>
      <c r="CYH82" s="874"/>
      <c r="CYI82" s="874"/>
      <c r="CYJ82" s="883"/>
      <c r="CYK82" s="872"/>
      <c r="CYL82" s="873"/>
      <c r="CYM82" s="874"/>
      <c r="CYN82" s="875"/>
      <c r="CYO82" s="876"/>
      <c r="CYP82" s="877"/>
      <c r="CYQ82" s="877"/>
      <c r="CYR82" s="878"/>
      <c r="CYS82" s="879"/>
      <c r="CYT82" s="873"/>
      <c r="CYU82" s="875"/>
      <c r="CYV82" s="880"/>
      <c r="CYW82" s="874"/>
      <c r="CYX82" s="874"/>
      <c r="CYY82" s="874"/>
      <c r="CYZ82" s="875"/>
      <c r="CZA82" s="881"/>
      <c r="CZB82" s="874"/>
      <c r="CZC82" s="875"/>
      <c r="CZD82" s="874"/>
      <c r="CZE82" s="882"/>
      <c r="CZF82" s="874"/>
      <c r="CZG82" s="874"/>
      <c r="CZH82" s="883"/>
      <c r="CZI82" s="873"/>
      <c r="CZJ82" s="875"/>
      <c r="CZK82" s="875"/>
      <c r="CZL82" s="874"/>
      <c r="CZM82" s="874"/>
      <c r="CZN82" s="883"/>
      <c r="CZO82" s="872"/>
      <c r="CZP82" s="873"/>
      <c r="CZQ82" s="874"/>
      <c r="CZR82" s="875"/>
      <c r="CZS82" s="876"/>
      <c r="CZT82" s="877"/>
      <c r="CZU82" s="877"/>
      <c r="CZV82" s="878"/>
      <c r="CZW82" s="879"/>
      <c r="CZX82" s="873"/>
      <c r="CZY82" s="875"/>
      <c r="CZZ82" s="880"/>
      <c r="DAA82" s="874"/>
      <c r="DAB82" s="874"/>
      <c r="DAC82" s="874"/>
      <c r="DAD82" s="875"/>
      <c r="DAE82" s="881"/>
      <c r="DAF82" s="874"/>
      <c r="DAG82" s="875"/>
      <c r="DAH82" s="874"/>
      <c r="DAI82" s="882"/>
      <c r="DAJ82" s="874"/>
      <c r="DAK82" s="874"/>
      <c r="DAL82" s="883"/>
      <c r="DAM82" s="873"/>
      <c r="DAN82" s="875"/>
      <c r="DAO82" s="875"/>
      <c r="DAP82" s="874"/>
      <c r="DAQ82" s="874"/>
      <c r="DAR82" s="883"/>
      <c r="DAS82" s="872"/>
      <c r="DAT82" s="873"/>
      <c r="DAU82" s="874"/>
      <c r="DAV82" s="875"/>
      <c r="DAW82" s="876"/>
      <c r="DAX82" s="877"/>
      <c r="DAY82" s="877"/>
      <c r="DAZ82" s="878"/>
      <c r="DBA82" s="879"/>
      <c r="DBB82" s="873"/>
      <c r="DBC82" s="875"/>
      <c r="DBD82" s="880"/>
      <c r="DBE82" s="874"/>
      <c r="DBF82" s="874"/>
      <c r="DBG82" s="874"/>
      <c r="DBH82" s="875"/>
      <c r="DBI82" s="881"/>
      <c r="DBJ82" s="874"/>
      <c r="DBK82" s="875"/>
      <c r="DBL82" s="874"/>
      <c r="DBM82" s="882"/>
      <c r="DBN82" s="874"/>
      <c r="DBO82" s="874"/>
      <c r="DBP82" s="883"/>
      <c r="DBQ82" s="873"/>
      <c r="DBR82" s="875"/>
      <c r="DBS82" s="875"/>
      <c r="DBT82" s="874"/>
      <c r="DBU82" s="874"/>
      <c r="DBV82" s="883"/>
      <c r="DBW82" s="872"/>
      <c r="DBX82" s="873"/>
      <c r="DBY82" s="874"/>
      <c r="DBZ82" s="875"/>
      <c r="DCA82" s="876"/>
      <c r="DCB82" s="877"/>
      <c r="DCC82" s="877"/>
      <c r="DCD82" s="878"/>
      <c r="DCE82" s="879"/>
      <c r="DCF82" s="873"/>
      <c r="DCG82" s="875"/>
      <c r="DCH82" s="880"/>
      <c r="DCI82" s="874"/>
      <c r="DCJ82" s="874"/>
      <c r="DCK82" s="874"/>
      <c r="DCL82" s="875"/>
      <c r="DCM82" s="881"/>
      <c r="DCN82" s="874"/>
      <c r="DCO82" s="875"/>
      <c r="DCP82" s="874"/>
      <c r="DCQ82" s="882"/>
      <c r="DCR82" s="874"/>
      <c r="DCS82" s="874"/>
      <c r="DCT82" s="883"/>
      <c r="DCU82" s="873"/>
      <c r="DCV82" s="875"/>
      <c r="DCW82" s="875"/>
      <c r="DCX82" s="874"/>
      <c r="DCY82" s="874"/>
      <c r="DCZ82" s="883"/>
      <c r="DDA82" s="872"/>
      <c r="DDB82" s="873"/>
      <c r="DDC82" s="874"/>
      <c r="DDD82" s="875"/>
      <c r="DDE82" s="876"/>
      <c r="DDF82" s="877"/>
      <c r="DDG82" s="877"/>
      <c r="DDH82" s="878"/>
      <c r="DDI82" s="879"/>
      <c r="DDJ82" s="873"/>
      <c r="DDK82" s="875"/>
      <c r="DDL82" s="880"/>
      <c r="DDM82" s="874"/>
      <c r="DDN82" s="874"/>
      <c r="DDO82" s="874"/>
      <c r="DDP82" s="875"/>
      <c r="DDQ82" s="881"/>
      <c r="DDR82" s="874"/>
      <c r="DDS82" s="875"/>
      <c r="DDT82" s="874"/>
      <c r="DDU82" s="882"/>
      <c r="DDV82" s="874"/>
      <c r="DDW82" s="874"/>
      <c r="DDX82" s="883"/>
      <c r="DDY82" s="873"/>
      <c r="DDZ82" s="875"/>
      <c r="DEA82" s="875"/>
      <c r="DEB82" s="874"/>
      <c r="DEC82" s="874"/>
      <c r="DED82" s="883"/>
      <c r="DEE82" s="872"/>
      <c r="DEF82" s="873"/>
      <c r="DEG82" s="874"/>
      <c r="DEH82" s="875"/>
      <c r="DEI82" s="876"/>
      <c r="DEJ82" s="877"/>
      <c r="DEK82" s="877"/>
      <c r="DEL82" s="878"/>
      <c r="DEM82" s="879"/>
      <c r="DEN82" s="873"/>
      <c r="DEO82" s="875"/>
      <c r="DEP82" s="880"/>
      <c r="DEQ82" s="874"/>
      <c r="DER82" s="874"/>
      <c r="DES82" s="874"/>
      <c r="DET82" s="875"/>
      <c r="DEU82" s="881"/>
      <c r="DEV82" s="874"/>
      <c r="DEW82" s="875"/>
      <c r="DEX82" s="874"/>
      <c r="DEY82" s="882"/>
      <c r="DEZ82" s="874"/>
      <c r="DFA82" s="874"/>
      <c r="DFB82" s="883"/>
      <c r="DFC82" s="873"/>
      <c r="DFD82" s="875"/>
      <c r="DFE82" s="875"/>
      <c r="DFF82" s="874"/>
      <c r="DFG82" s="874"/>
      <c r="DFH82" s="883"/>
      <c r="DFI82" s="872"/>
      <c r="DFJ82" s="873"/>
      <c r="DFK82" s="874"/>
      <c r="DFL82" s="875"/>
      <c r="DFM82" s="876"/>
      <c r="DFN82" s="877"/>
      <c r="DFO82" s="877"/>
      <c r="DFP82" s="878"/>
      <c r="DFQ82" s="879"/>
      <c r="DFR82" s="873"/>
      <c r="DFS82" s="875"/>
      <c r="DFT82" s="880"/>
      <c r="DFU82" s="874"/>
      <c r="DFV82" s="874"/>
      <c r="DFW82" s="874"/>
      <c r="DFX82" s="875"/>
      <c r="DFY82" s="881"/>
      <c r="DFZ82" s="874"/>
      <c r="DGA82" s="875"/>
      <c r="DGB82" s="874"/>
      <c r="DGC82" s="882"/>
      <c r="DGD82" s="874"/>
      <c r="DGE82" s="874"/>
      <c r="DGF82" s="883"/>
      <c r="DGG82" s="873"/>
      <c r="DGH82" s="875"/>
      <c r="DGI82" s="875"/>
      <c r="DGJ82" s="874"/>
      <c r="DGK82" s="874"/>
      <c r="DGL82" s="883"/>
      <c r="DGM82" s="872"/>
      <c r="DGN82" s="873"/>
      <c r="DGO82" s="874"/>
      <c r="DGP82" s="875"/>
      <c r="DGQ82" s="876"/>
      <c r="DGR82" s="877"/>
      <c r="DGS82" s="877"/>
      <c r="DGT82" s="878"/>
      <c r="DGU82" s="879"/>
      <c r="DGV82" s="873"/>
      <c r="DGW82" s="875"/>
      <c r="DGX82" s="880"/>
      <c r="DGY82" s="874"/>
      <c r="DGZ82" s="874"/>
      <c r="DHA82" s="874"/>
      <c r="DHB82" s="875"/>
      <c r="DHC82" s="881"/>
      <c r="DHD82" s="874"/>
      <c r="DHE82" s="875"/>
      <c r="DHF82" s="874"/>
      <c r="DHG82" s="882"/>
      <c r="DHH82" s="874"/>
      <c r="DHI82" s="874"/>
      <c r="DHJ82" s="883"/>
      <c r="DHK82" s="873"/>
      <c r="DHL82" s="875"/>
      <c r="DHM82" s="875"/>
      <c r="DHN82" s="874"/>
      <c r="DHO82" s="874"/>
      <c r="DHP82" s="883"/>
      <c r="DHQ82" s="872"/>
      <c r="DHR82" s="873"/>
      <c r="DHS82" s="874"/>
      <c r="DHT82" s="875"/>
      <c r="DHU82" s="876"/>
      <c r="DHV82" s="877"/>
      <c r="DHW82" s="877"/>
      <c r="DHX82" s="878"/>
      <c r="DHY82" s="879"/>
      <c r="DHZ82" s="873"/>
      <c r="DIA82" s="875"/>
      <c r="DIB82" s="880"/>
      <c r="DIC82" s="874"/>
      <c r="DID82" s="874"/>
      <c r="DIE82" s="874"/>
      <c r="DIF82" s="875"/>
      <c r="DIG82" s="881"/>
      <c r="DIH82" s="874"/>
      <c r="DII82" s="875"/>
      <c r="DIJ82" s="874"/>
      <c r="DIK82" s="882"/>
      <c r="DIL82" s="874"/>
      <c r="DIM82" s="874"/>
      <c r="DIN82" s="883"/>
      <c r="DIO82" s="873"/>
      <c r="DIP82" s="875"/>
      <c r="DIQ82" s="875"/>
      <c r="DIR82" s="874"/>
      <c r="DIS82" s="874"/>
      <c r="DIT82" s="883"/>
      <c r="DIU82" s="872"/>
      <c r="DIV82" s="873"/>
      <c r="DIW82" s="874"/>
      <c r="DIX82" s="875"/>
      <c r="DIY82" s="876"/>
      <c r="DIZ82" s="877"/>
      <c r="DJA82" s="877"/>
      <c r="DJB82" s="878"/>
      <c r="DJC82" s="879"/>
      <c r="DJD82" s="873"/>
      <c r="DJE82" s="875"/>
      <c r="DJF82" s="880"/>
      <c r="DJG82" s="874"/>
      <c r="DJH82" s="874"/>
      <c r="DJI82" s="874"/>
      <c r="DJJ82" s="875"/>
      <c r="DJK82" s="881"/>
      <c r="DJL82" s="874"/>
      <c r="DJM82" s="875"/>
      <c r="DJN82" s="874"/>
      <c r="DJO82" s="882"/>
      <c r="DJP82" s="874"/>
      <c r="DJQ82" s="874"/>
      <c r="DJR82" s="883"/>
      <c r="DJS82" s="873"/>
      <c r="DJT82" s="875"/>
      <c r="DJU82" s="875"/>
      <c r="DJV82" s="874"/>
      <c r="DJW82" s="874"/>
      <c r="DJX82" s="883"/>
      <c r="DJY82" s="872"/>
      <c r="DJZ82" s="873"/>
      <c r="DKA82" s="874"/>
      <c r="DKB82" s="875"/>
      <c r="DKC82" s="876"/>
      <c r="DKD82" s="877"/>
      <c r="DKE82" s="877"/>
      <c r="DKF82" s="878"/>
      <c r="DKG82" s="879"/>
      <c r="DKH82" s="873"/>
      <c r="DKI82" s="875"/>
      <c r="DKJ82" s="880"/>
      <c r="DKK82" s="874"/>
      <c r="DKL82" s="874"/>
      <c r="DKM82" s="874"/>
      <c r="DKN82" s="875"/>
      <c r="DKO82" s="881"/>
      <c r="DKP82" s="874"/>
      <c r="DKQ82" s="875"/>
      <c r="DKR82" s="874"/>
      <c r="DKS82" s="882"/>
      <c r="DKT82" s="874"/>
      <c r="DKU82" s="874"/>
      <c r="DKV82" s="883"/>
      <c r="DKW82" s="873"/>
      <c r="DKX82" s="875"/>
      <c r="DKY82" s="875"/>
      <c r="DKZ82" s="874"/>
      <c r="DLA82" s="874"/>
      <c r="DLB82" s="883"/>
      <c r="DLC82" s="872"/>
      <c r="DLD82" s="873"/>
      <c r="DLE82" s="874"/>
      <c r="DLF82" s="875"/>
      <c r="DLG82" s="876"/>
      <c r="DLH82" s="877"/>
      <c r="DLI82" s="877"/>
      <c r="DLJ82" s="878"/>
      <c r="DLK82" s="879"/>
      <c r="DLL82" s="873"/>
      <c r="DLM82" s="875"/>
      <c r="DLN82" s="880"/>
      <c r="DLO82" s="874"/>
      <c r="DLP82" s="874"/>
      <c r="DLQ82" s="874"/>
      <c r="DLR82" s="875"/>
      <c r="DLS82" s="881"/>
      <c r="DLT82" s="874"/>
      <c r="DLU82" s="875"/>
      <c r="DLV82" s="874"/>
      <c r="DLW82" s="882"/>
      <c r="DLX82" s="874"/>
      <c r="DLY82" s="874"/>
      <c r="DLZ82" s="883"/>
      <c r="DMA82" s="873"/>
      <c r="DMB82" s="875"/>
      <c r="DMC82" s="875"/>
      <c r="DMD82" s="874"/>
      <c r="DME82" s="874"/>
      <c r="DMF82" s="883"/>
      <c r="DMG82" s="872"/>
      <c r="DMH82" s="873"/>
      <c r="DMI82" s="874"/>
      <c r="DMJ82" s="875"/>
      <c r="DMK82" s="876"/>
      <c r="DML82" s="877"/>
      <c r="DMM82" s="877"/>
      <c r="DMN82" s="878"/>
      <c r="DMO82" s="879"/>
      <c r="DMP82" s="873"/>
      <c r="DMQ82" s="875"/>
      <c r="DMR82" s="880"/>
      <c r="DMS82" s="874"/>
      <c r="DMT82" s="874"/>
      <c r="DMU82" s="874"/>
      <c r="DMV82" s="875"/>
      <c r="DMW82" s="881"/>
      <c r="DMX82" s="874"/>
      <c r="DMY82" s="875"/>
      <c r="DMZ82" s="874"/>
      <c r="DNA82" s="882"/>
      <c r="DNB82" s="874"/>
      <c r="DNC82" s="874"/>
      <c r="DND82" s="883"/>
      <c r="DNE82" s="873"/>
      <c r="DNF82" s="875"/>
      <c r="DNG82" s="875"/>
      <c r="DNH82" s="874"/>
      <c r="DNI82" s="874"/>
      <c r="DNJ82" s="883"/>
      <c r="DNK82" s="872"/>
      <c r="DNL82" s="873"/>
      <c r="DNM82" s="874"/>
      <c r="DNN82" s="875"/>
      <c r="DNO82" s="876"/>
      <c r="DNP82" s="877"/>
      <c r="DNQ82" s="877"/>
      <c r="DNR82" s="878"/>
      <c r="DNS82" s="879"/>
      <c r="DNT82" s="873"/>
      <c r="DNU82" s="875"/>
      <c r="DNV82" s="880"/>
      <c r="DNW82" s="874"/>
      <c r="DNX82" s="874"/>
      <c r="DNY82" s="874"/>
      <c r="DNZ82" s="875"/>
      <c r="DOA82" s="881"/>
      <c r="DOB82" s="874"/>
      <c r="DOC82" s="875"/>
      <c r="DOD82" s="874"/>
      <c r="DOE82" s="882"/>
      <c r="DOF82" s="874"/>
      <c r="DOG82" s="874"/>
      <c r="DOH82" s="883"/>
      <c r="DOI82" s="873"/>
      <c r="DOJ82" s="875"/>
      <c r="DOK82" s="875"/>
      <c r="DOL82" s="874"/>
      <c r="DOM82" s="874"/>
      <c r="DON82" s="883"/>
      <c r="DOO82" s="872"/>
      <c r="DOP82" s="873"/>
      <c r="DOQ82" s="874"/>
      <c r="DOR82" s="875"/>
      <c r="DOS82" s="876"/>
      <c r="DOT82" s="877"/>
      <c r="DOU82" s="877"/>
      <c r="DOV82" s="878"/>
      <c r="DOW82" s="879"/>
      <c r="DOX82" s="873"/>
      <c r="DOY82" s="875"/>
      <c r="DOZ82" s="880"/>
      <c r="DPA82" s="874"/>
      <c r="DPB82" s="874"/>
      <c r="DPC82" s="874"/>
      <c r="DPD82" s="875"/>
      <c r="DPE82" s="881"/>
      <c r="DPF82" s="874"/>
      <c r="DPG82" s="875"/>
      <c r="DPH82" s="874"/>
      <c r="DPI82" s="882"/>
      <c r="DPJ82" s="874"/>
      <c r="DPK82" s="874"/>
      <c r="DPL82" s="883"/>
      <c r="DPM82" s="873"/>
      <c r="DPN82" s="875"/>
      <c r="DPO82" s="875"/>
      <c r="DPP82" s="874"/>
      <c r="DPQ82" s="874"/>
      <c r="DPR82" s="883"/>
      <c r="DPS82" s="872"/>
      <c r="DPT82" s="873"/>
      <c r="DPU82" s="874"/>
      <c r="DPV82" s="875"/>
      <c r="DPW82" s="876"/>
      <c r="DPX82" s="877"/>
      <c r="DPY82" s="877"/>
      <c r="DPZ82" s="878"/>
      <c r="DQA82" s="879"/>
      <c r="DQB82" s="873"/>
      <c r="DQC82" s="875"/>
      <c r="DQD82" s="880"/>
      <c r="DQE82" s="874"/>
      <c r="DQF82" s="874"/>
      <c r="DQG82" s="874"/>
      <c r="DQH82" s="875"/>
      <c r="DQI82" s="881"/>
      <c r="DQJ82" s="874"/>
      <c r="DQK82" s="875"/>
      <c r="DQL82" s="874"/>
      <c r="DQM82" s="882"/>
      <c r="DQN82" s="874"/>
      <c r="DQO82" s="874"/>
      <c r="DQP82" s="883"/>
      <c r="DQQ82" s="873"/>
      <c r="DQR82" s="875"/>
      <c r="DQS82" s="875"/>
      <c r="DQT82" s="874"/>
      <c r="DQU82" s="874"/>
      <c r="DQV82" s="883"/>
      <c r="DQW82" s="872"/>
      <c r="DQX82" s="873"/>
      <c r="DQY82" s="874"/>
      <c r="DQZ82" s="875"/>
      <c r="DRA82" s="876"/>
      <c r="DRB82" s="877"/>
      <c r="DRC82" s="877"/>
      <c r="DRD82" s="878"/>
      <c r="DRE82" s="879"/>
      <c r="DRF82" s="873"/>
      <c r="DRG82" s="875"/>
      <c r="DRH82" s="880"/>
      <c r="DRI82" s="874"/>
      <c r="DRJ82" s="874"/>
      <c r="DRK82" s="874"/>
      <c r="DRL82" s="875"/>
      <c r="DRM82" s="881"/>
      <c r="DRN82" s="874"/>
      <c r="DRO82" s="875"/>
      <c r="DRP82" s="874"/>
      <c r="DRQ82" s="882"/>
      <c r="DRR82" s="874"/>
      <c r="DRS82" s="874"/>
      <c r="DRT82" s="883"/>
      <c r="DRU82" s="873"/>
      <c r="DRV82" s="875"/>
      <c r="DRW82" s="875"/>
      <c r="DRX82" s="874"/>
      <c r="DRY82" s="874"/>
      <c r="DRZ82" s="883"/>
      <c r="DSA82" s="872"/>
      <c r="DSB82" s="873"/>
      <c r="DSC82" s="874"/>
      <c r="DSD82" s="875"/>
      <c r="DSE82" s="876"/>
      <c r="DSF82" s="877"/>
      <c r="DSG82" s="877"/>
      <c r="DSH82" s="878"/>
      <c r="DSI82" s="879"/>
      <c r="DSJ82" s="873"/>
      <c r="DSK82" s="875"/>
      <c r="DSL82" s="880"/>
      <c r="DSM82" s="874"/>
      <c r="DSN82" s="874"/>
      <c r="DSO82" s="874"/>
      <c r="DSP82" s="875"/>
      <c r="DSQ82" s="881"/>
      <c r="DSR82" s="874"/>
      <c r="DSS82" s="875"/>
      <c r="DST82" s="874"/>
      <c r="DSU82" s="882"/>
      <c r="DSV82" s="874"/>
      <c r="DSW82" s="874"/>
      <c r="DSX82" s="883"/>
      <c r="DSY82" s="873"/>
      <c r="DSZ82" s="875"/>
      <c r="DTA82" s="875"/>
      <c r="DTB82" s="874"/>
      <c r="DTC82" s="874"/>
      <c r="DTD82" s="883"/>
      <c r="DTE82" s="872"/>
      <c r="DTF82" s="873"/>
      <c r="DTG82" s="874"/>
      <c r="DTH82" s="875"/>
      <c r="DTI82" s="876"/>
      <c r="DTJ82" s="877"/>
      <c r="DTK82" s="877"/>
      <c r="DTL82" s="878"/>
      <c r="DTM82" s="879"/>
      <c r="DTN82" s="873"/>
      <c r="DTO82" s="875"/>
      <c r="DTP82" s="880"/>
      <c r="DTQ82" s="874"/>
      <c r="DTR82" s="874"/>
      <c r="DTS82" s="874"/>
      <c r="DTT82" s="875"/>
      <c r="DTU82" s="881"/>
      <c r="DTV82" s="874"/>
      <c r="DTW82" s="875"/>
      <c r="DTX82" s="874"/>
      <c r="DTY82" s="882"/>
      <c r="DTZ82" s="874"/>
      <c r="DUA82" s="874"/>
      <c r="DUB82" s="883"/>
      <c r="DUC82" s="873"/>
      <c r="DUD82" s="875"/>
      <c r="DUE82" s="875"/>
      <c r="DUF82" s="874"/>
      <c r="DUG82" s="874"/>
      <c r="DUH82" s="883"/>
      <c r="DUI82" s="872"/>
      <c r="DUJ82" s="873"/>
      <c r="DUK82" s="874"/>
      <c r="DUL82" s="875"/>
      <c r="DUM82" s="876"/>
      <c r="DUN82" s="877"/>
      <c r="DUO82" s="877"/>
      <c r="DUP82" s="878"/>
      <c r="DUQ82" s="879"/>
      <c r="DUR82" s="873"/>
      <c r="DUS82" s="875"/>
      <c r="DUT82" s="880"/>
      <c r="DUU82" s="874"/>
      <c r="DUV82" s="874"/>
      <c r="DUW82" s="874"/>
      <c r="DUX82" s="875"/>
      <c r="DUY82" s="881"/>
      <c r="DUZ82" s="874"/>
      <c r="DVA82" s="875"/>
      <c r="DVB82" s="874"/>
      <c r="DVC82" s="882"/>
      <c r="DVD82" s="874"/>
      <c r="DVE82" s="874"/>
      <c r="DVF82" s="883"/>
      <c r="DVG82" s="873"/>
      <c r="DVH82" s="875"/>
      <c r="DVI82" s="875"/>
      <c r="DVJ82" s="874"/>
      <c r="DVK82" s="874"/>
      <c r="DVL82" s="883"/>
      <c r="DVM82" s="872"/>
      <c r="DVN82" s="873"/>
      <c r="DVO82" s="874"/>
      <c r="DVP82" s="875"/>
      <c r="DVQ82" s="876"/>
      <c r="DVR82" s="877"/>
      <c r="DVS82" s="877"/>
      <c r="DVT82" s="878"/>
      <c r="DVU82" s="879"/>
      <c r="DVV82" s="873"/>
      <c r="DVW82" s="875"/>
      <c r="DVX82" s="880"/>
      <c r="DVY82" s="874"/>
      <c r="DVZ82" s="874"/>
      <c r="DWA82" s="874"/>
      <c r="DWB82" s="875"/>
      <c r="DWC82" s="881"/>
      <c r="DWD82" s="874"/>
      <c r="DWE82" s="875"/>
      <c r="DWF82" s="874"/>
      <c r="DWG82" s="882"/>
      <c r="DWH82" s="874"/>
      <c r="DWI82" s="874"/>
      <c r="DWJ82" s="883"/>
      <c r="DWK82" s="873"/>
      <c r="DWL82" s="875"/>
      <c r="DWM82" s="875"/>
      <c r="DWN82" s="874"/>
      <c r="DWO82" s="874"/>
      <c r="DWP82" s="883"/>
      <c r="DWQ82" s="872"/>
      <c r="DWR82" s="873"/>
      <c r="DWS82" s="874"/>
      <c r="DWT82" s="875"/>
      <c r="DWU82" s="876"/>
      <c r="DWV82" s="877"/>
      <c r="DWW82" s="877"/>
      <c r="DWX82" s="878"/>
      <c r="DWY82" s="879"/>
      <c r="DWZ82" s="873"/>
      <c r="DXA82" s="875"/>
      <c r="DXB82" s="880"/>
      <c r="DXC82" s="874"/>
      <c r="DXD82" s="874"/>
      <c r="DXE82" s="874"/>
      <c r="DXF82" s="875"/>
      <c r="DXG82" s="881"/>
      <c r="DXH82" s="874"/>
      <c r="DXI82" s="875"/>
      <c r="DXJ82" s="874"/>
      <c r="DXK82" s="882"/>
      <c r="DXL82" s="874"/>
      <c r="DXM82" s="874"/>
      <c r="DXN82" s="883"/>
      <c r="DXO82" s="873"/>
      <c r="DXP82" s="875"/>
      <c r="DXQ82" s="875"/>
      <c r="DXR82" s="874"/>
      <c r="DXS82" s="874"/>
      <c r="DXT82" s="883"/>
      <c r="DXU82" s="872"/>
      <c r="DXV82" s="873"/>
      <c r="DXW82" s="874"/>
      <c r="DXX82" s="875"/>
      <c r="DXY82" s="876"/>
      <c r="DXZ82" s="877"/>
      <c r="DYA82" s="877"/>
      <c r="DYB82" s="878"/>
      <c r="DYC82" s="879"/>
      <c r="DYD82" s="873"/>
      <c r="DYE82" s="875"/>
      <c r="DYF82" s="880"/>
      <c r="DYG82" s="874"/>
      <c r="DYH82" s="874"/>
      <c r="DYI82" s="874"/>
      <c r="DYJ82" s="875"/>
      <c r="DYK82" s="881"/>
      <c r="DYL82" s="874"/>
      <c r="DYM82" s="875"/>
      <c r="DYN82" s="874"/>
      <c r="DYO82" s="882"/>
      <c r="DYP82" s="874"/>
      <c r="DYQ82" s="874"/>
      <c r="DYR82" s="883"/>
      <c r="DYS82" s="873"/>
      <c r="DYT82" s="875"/>
      <c r="DYU82" s="875"/>
      <c r="DYV82" s="874"/>
      <c r="DYW82" s="874"/>
      <c r="DYX82" s="883"/>
      <c r="DYY82" s="872"/>
      <c r="DYZ82" s="873"/>
      <c r="DZA82" s="874"/>
      <c r="DZB82" s="875"/>
      <c r="DZC82" s="876"/>
      <c r="DZD82" s="877"/>
      <c r="DZE82" s="877"/>
      <c r="DZF82" s="878"/>
      <c r="DZG82" s="879"/>
      <c r="DZH82" s="873"/>
      <c r="DZI82" s="875"/>
      <c r="DZJ82" s="880"/>
      <c r="DZK82" s="874"/>
      <c r="DZL82" s="874"/>
      <c r="DZM82" s="874"/>
      <c r="DZN82" s="875"/>
      <c r="DZO82" s="881"/>
      <c r="DZP82" s="874"/>
      <c r="DZQ82" s="875"/>
      <c r="DZR82" s="874"/>
      <c r="DZS82" s="882"/>
      <c r="DZT82" s="874"/>
      <c r="DZU82" s="874"/>
      <c r="DZV82" s="883"/>
      <c r="DZW82" s="873"/>
      <c r="DZX82" s="875"/>
      <c r="DZY82" s="875"/>
      <c r="DZZ82" s="874"/>
      <c r="EAA82" s="874"/>
      <c r="EAB82" s="883"/>
      <c r="EAC82" s="872"/>
      <c r="EAD82" s="873"/>
      <c r="EAE82" s="874"/>
      <c r="EAF82" s="875"/>
      <c r="EAG82" s="876"/>
      <c r="EAH82" s="877"/>
      <c r="EAI82" s="877"/>
      <c r="EAJ82" s="878"/>
      <c r="EAK82" s="879"/>
      <c r="EAL82" s="873"/>
      <c r="EAM82" s="875"/>
      <c r="EAN82" s="880"/>
      <c r="EAO82" s="874"/>
      <c r="EAP82" s="874"/>
      <c r="EAQ82" s="874"/>
      <c r="EAR82" s="875"/>
      <c r="EAS82" s="881"/>
      <c r="EAT82" s="874"/>
      <c r="EAU82" s="875"/>
      <c r="EAV82" s="874"/>
      <c r="EAW82" s="882"/>
      <c r="EAX82" s="874"/>
      <c r="EAY82" s="874"/>
      <c r="EAZ82" s="883"/>
      <c r="EBA82" s="873"/>
      <c r="EBB82" s="875"/>
      <c r="EBC82" s="875"/>
      <c r="EBD82" s="874"/>
      <c r="EBE82" s="874"/>
      <c r="EBF82" s="883"/>
      <c r="EBG82" s="872"/>
      <c r="EBH82" s="873"/>
      <c r="EBI82" s="874"/>
      <c r="EBJ82" s="875"/>
      <c r="EBK82" s="876"/>
      <c r="EBL82" s="877"/>
      <c r="EBM82" s="877"/>
      <c r="EBN82" s="878"/>
      <c r="EBO82" s="879"/>
      <c r="EBP82" s="873"/>
      <c r="EBQ82" s="875"/>
      <c r="EBR82" s="880"/>
      <c r="EBS82" s="874"/>
      <c r="EBT82" s="874"/>
      <c r="EBU82" s="874"/>
      <c r="EBV82" s="875"/>
      <c r="EBW82" s="881"/>
      <c r="EBX82" s="874"/>
      <c r="EBY82" s="875"/>
      <c r="EBZ82" s="874"/>
      <c r="ECA82" s="882"/>
      <c r="ECB82" s="874"/>
      <c r="ECC82" s="874"/>
      <c r="ECD82" s="883"/>
      <c r="ECE82" s="873"/>
      <c r="ECF82" s="875"/>
      <c r="ECG82" s="875"/>
      <c r="ECH82" s="874"/>
      <c r="ECI82" s="874"/>
      <c r="ECJ82" s="883"/>
      <c r="ECK82" s="872"/>
      <c r="ECL82" s="873"/>
      <c r="ECM82" s="874"/>
      <c r="ECN82" s="875"/>
      <c r="ECO82" s="876"/>
      <c r="ECP82" s="877"/>
      <c r="ECQ82" s="877"/>
      <c r="ECR82" s="878"/>
      <c r="ECS82" s="879"/>
      <c r="ECT82" s="873"/>
      <c r="ECU82" s="875"/>
      <c r="ECV82" s="880"/>
      <c r="ECW82" s="874"/>
      <c r="ECX82" s="874"/>
      <c r="ECY82" s="874"/>
      <c r="ECZ82" s="875"/>
      <c r="EDA82" s="881"/>
      <c r="EDB82" s="874"/>
      <c r="EDC82" s="875"/>
      <c r="EDD82" s="874"/>
      <c r="EDE82" s="882"/>
      <c r="EDF82" s="874"/>
      <c r="EDG82" s="874"/>
      <c r="EDH82" s="883"/>
      <c r="EDI82" s="873"/>
      <c r="EDJ82" s="875"/>
      <c r="EDK82" s="875"/>
      <c r="EDL82" s="874"/>
      <c r="EDM82" s="874"/>
      <c r="EDN82" s="883"/>
      <c r="EDO82" s="872"/>
      <c r="EDP82" s="873"/>
      <c r="EDQ82" s="874"/>
      <c r="EDR82" s="875"/>
      <c r="EDS82" s="876"/>
      <c r="EDT82" s="877"/>
      <c r="EDU82" s="877"/>
      <c r="EDV82" s="878"/>
      <c r="EDW82" s="879"/>
      <c r="EDX82" s="873"/>
      <c r="EDY82" s="875"/>
      <c r="EDZ82" s="880"/>
      <c r="EEA82" s="874"/>
      <c r="EEB82" s="874"/>
      <c r="EEC82" s="874"/>
      <c r="EED82" s="875"/>
      <c r="EEE82" s="881"/>
      <c r="EEF82" s="874"/>
      <c r="EEG82" s="875"/>
      <c r="EEH82" s="874"/>
      <c r="EEI82" s="882"/>
      <c r="EEJ82" s="874"/>
      <c r="EEK82" s="874"/>
      <c r="EEL82" s="883"/>
      <c r="EEM82" s="873"/>
      <c r="EEN82" s="875"/>
      <c r="EEO82" s="875"/>
      <c r="EEP82" s="874"/>
      <c r="EEQ82" s="874"/>
      <c r="EER82" s="883"/>
      <c r="EES82" s="872"/>
      <c r="EET82" s="873"/>
      <c r="EEU82" s="874"/>
      <c r="EEV82" s="875"/>
      <c r="EEW82" s="876"/>
      <c r="EEX82" s="877"/>
      <c r="EEY82" s="877"/>
      <c r="EEZ82" s="878"/>
      <c r="EFA82" s="879"/>
      <c r="EFB82" s="873"/>
      <c r="EFC82" s="875"/>
      <c r="EFD82" s="880"/>
      <c r="EFE82" s="874"/>
      <c r="EFF82" s="874"/>
      <c r="EFG82" s="874"/>
      <c r="EFH82" s="875"/>
      <c r="EFI82" s="881"/>
      <c r="EFJ82" s="874"/>
      <c r="EFK82" s="875"/>
      <c r="EFL82" s="874"/>
      <c r="EFM82" s="882"/>
      <c r="EFN82" s="874"/>
      <c r="EFO82" s="874"/>
      <c r="EFP82" s="883"/>
      <c r="EFQ82" s="873"/>
      <c r="EFR82" s="875"/>
      <c r="EFS82" s="875"/>
      <c r="EFT82" s="874"/>
      <c r="EFU82" s="874"/>
      <c r="EFV82" s="883"/>
      <c r="EFW82" s="872"/>
      <c r="EFX82" s="873"/>
      <c r="EFY82" s="874"/>
      <c r="EFZ82" s="875"/>
      <c r="EGA82" s="876"/>
      <c r="EGB82" s="877"/>
      <c r="EGC82" s="877"/>
      <c r="EGD82" s="878"/>
      <c r="EGE82" s="879"/>
      <c r="EGF82" s="873"/>
      <c r="EGG82" s="875"/>
      <c r="EGH82" s="880"/>
      <c r="EGI82" s="874"/>
      <c r="EGJ82" s="874"/>
      <c r="EGK82" s="874"/>
      <c r="EGL82" s="875"/>
      <c r="EGM82" s="881"/>
      <c r="EGN82" s="874"/>
      <c r="EGO82" s="875"/>
      <c r="EGP82" s="874"/>
      <c r="EGQ82" s="882"/>
      <c r="EGR82" s="874"/>
      <c r="EGS82" s="874"/>
      <c r="EGT82" s="883"/>
      <c r="EGU82" s="873"/>
      <c r="EGV82" s="875"/>
      <c r="EGW82" s="875"/>
      <c r="EGX82" s="874"/>
      <c r="EGY82" s="874"/>
      <c r="EGZ82" s="883"/>
      <c r="EHA82" s="872"/>
      <c r="EHB82" s="873"/>
      <c r="EHC82" s="874"/>
      <c r="EHD82" s="875"/>
      <c r="EHE82" s="876"/>
      <c r="EHF82" s="877"/>
      <c r="EHG82" s="877"/>
      <c r="EHH82" s="878"/>
      <c r="EHI82" s="879"/>
      <c r="EHJ82" s="873"/>
      <c r="EHK82" s="875"/>
      <c r="EHL82" s="880"/>
      <c r="EHM82" s="874"/>
      <c r="EHN82" s="874"/>
      <c r="EHO82" s="874"/>
      <c r="EHP82" s="875"/>
      <c r="EHQ82" s="881"/>
      <c r="EHR82" s="874"/>
      <c r="EHS82" s="875"/>
      <c r="EHT82" s="874"/>
      <c r="EHU82" s="882"/>
      <c r="EHV82" s="874"/>
      <c r="EHW82" s="874"/>
      <c r="EHX82" s="883"/>
      <c r="EHY82" s="873"/>
      <c r="EHZ82" s="875"/>
      <c r="EIA82" s="875"/>
      <c r="EIB82" s="874"/>
      <c r="EIC82" s="874"/>
      <c r="EID82" s="883"/>
      <c r="EIE82" s="872"/>
      <c r="EIF82" s="873"/>
      <c r="EIG82" s="874"/>
      <c r="EIH82" s="875"/>
      <c r="EII82" s="876"/>
      <c r="EIJ82" s="877"/>
      <c r="EIK82" s="877"/>
      <c r="EIL82" s="878"/>
      <c r="EIM82" s="879"/>
      <c r="EIN82" s="873"/>
      <c r="EIO82" s="875"/>
      <c r="EIP82" s="880"/>
      <c r="EIQ82" s="874"/>
      <c r="EIR82" s="874"/>
      <c r="EIS82" s="874"/>
      <c r="EIT82" s="875"/>
      <c r="EIU82" s="881"/>
      <c r="EIV82" s="874"/>
      <c r="EIW82" s="875"/>
      <c r="EIX82" s="874"/>
      <c r="EIY82" s="882"/>
      <c r="EIZ82" s="874"/>
      <c r="EJA82" s="874"/>
      <c r="EJB82" s="883"/>
      <c r="EJC82" s="873"/>
      <c r="EJD82" s="875"/>
      <c r="EJE82" s="875"/>
      <c r="EJF82" s="874"/>
      <c r="EJG82" s="874"/>
      <c r="EJH82" s="883"/>
      <c r="EJI82" s="872"/>
      <c r="EJJ82" s="873"/>
      <c r="EJK82" s="874"/>
      <c r="EJL82" s="875"/>
      <c r="EJM82" s="876"/>
      <c r="EJN82" s="877"/>
      <c r="EJO82" s="877"/>
      <c r="EJP82" s="878"/>
      <c r="EJQ82" s="879"/>
      <c r="EJR82" s="873"/>
      <c r="EJS82" s="875"/>
      <c r="EJT82" s="880"/>
      <c r="EJU82" s="874"/>
      <c r="EJV82" s="874"/>
      <c r="EJW82" s="874"/>
      <c r="EJX82" s="875"/>
      <c r="EJY82" s="881"/>
      <c r="EJZ82" s="874"/>
      <c r="EKA82" s="875"/>
      <c r="EKB82" s="874"/>
      <c r="EKC82" s="882"/>
      <c r="EKD82" s="874"/>
      <c r="EKE82" s="874"/>
      <c r="EKF82" s="883"/>
      <c r="EKG82" s="873"/>
      <c r="EKH82" s="875"/>
      <c r="EKI82" s="875"/>
      <c r="EKJ82" s="874"/>
      <c r="EKK82" s="874"/>
      <c r="EKL82" s="883"/>
      <c r="EKM82" s="872"/>
      <c r="EKN82" s="873"/>
      <c r="EKO82" s="874"/>
      <c r="EKP82" s="875"/>
      <c r="EKQ82" s="876"/>
      <c r="EKR82" s="877"/>
      <c r="EKS82" s="877"/>
      <c r="EKT82" s="878"/>
      <c r="EKU82" s="879"/>
      <c r="EKV82" s="873"/>
      <c r="EKW82" s="875"/>
      <c r="EKX82" s="880"/>
      <c r="EKY82" s="874"/>
      <c r="EKZ82" s="874"/>
      <c r="ELA82" s="874"/>
      <c r="ELB82" s="875"/>
      <c r="ELC82" s="881"/>
      <c r="ELD82" s="874"/>
      <c r="ELE82" s="875"/>
      <c r="ELF82" s="874"/>
      <c r="ELG82" s="882"/>
      <c r="ELH82" s="874"/>
      <c r="ELI82" s="874"/>
      <c r="ELJ82" s="883"/>
      <c r="ELK82" s="873"/>
      <c r="ELL82" s="875"/>
      <c r="ELM82" s="875"/>
      <c r="ELN82" s="874"/>
      <c r="ELO82" s="874"/>
      <c r="ELP82" s="883"/>
      <c r="ELQ82" s="872"/>
      <c r="ELR82" s="873"/>
      <c r="ELS82" s="874"/>
      <c r="ELT82" s="875"/>
      <c r="ELU82" s="876"/>
      <c r="ELV82" s="877"/>
      <c r="ELW82" s="877"/>
      <c r="ELX82" s="878"/>
      <c r="ELY82" s="879"/>
      <c r="ELZ82" s="873"/>
      <c r="EMA82" s="875"/>
      <c r="EMB82" s="880"/>
      <c r="EMC82" s="874"/>
      <c r="EMD82" s="874"/>
      <c r="EME82" s="874"/>
      <c r="EMF82" s="875"/>
      <c r="EMG82" s="881"/>
      <c r="EMH82" s="874"/>
      <c r="EMI82" s="875"/>
      <c r="EMJ82" s="874"/>
      <c r="EMK82" s="882"/>
      <c r="EML82" s="874"/>
      <c r="EMM82" s="874"/>
      <c r="EMN82" s="883"/>
      <c r="EMO82" s="873"/>
      <c r="EMP82" s="875"/>
      <c r="EMQ82" s="875"/>
      <c r="EMR82" s="874"/>
      <c r="EMS82" s="874"/>
      <c r="EMT82" s="883"/>
      <c r="EMU82" s="872"/>
      <c r="EMV82" s="873"/>
      <c r="EMW82" s="874"/>
      <c r="EMX82" s="875"/>
      <c r="EMY82" s="876"/>
      <c r="EMZ82" s="877"/>
      <c r="ENA82" s="877"/>
      <c r="ENB82" s="878"/>
      <c r="ENC82" s="879"/>
      <c r="END82" s="873"/>
      <c r="ENE82" s="875"/>
      <c r="ENF82" s="880"/>
      <c r="ENG82" s="874"/>
      <c r="ENH82" s="874"/>
      <c r="ENI82" s="874"/>
      <c r="ENJ82" s="875"/>
      <c r="ENK82" s="881"/>
      <c r="ENL82" s="874"/>
      <c r="ENM82" s="875"/>
      <c r="ENN82" s="874"/>
      <c r="ENO82" s="882"/>
      <c r="ENP82" s="874"/>
      <c r="ENQ82" s="874"/>
      <c r="ENR82" s="883"/>
      <c r="ENS82" s="873"/>
      <c r="ENT82" s="875"/>
      <c r="ENU82" s="875"/>
      <c r="ENV82" s="874"/>
      <c r="ENW82" s="874"/>
      <c r="ENX82" s="883"/>
      <c r="ENY82" s="872"/>
      <c r="ENZ82" s="873"/>
      <c r="EOA82" s="874"/>
      <c r="EOB82" s="875"/>
      <c r="EOC82" s="876"/>
      <c r="EOD82" s="877"/>
      <c r="EOE82" s="877"/>
      <c r="EOF82" s="878"/>
      <c r="EOG82" s="879"/>
      <c r="EOH82" s="873"/>
      <c r="EOI82" s="875"/>
      <c r="EOJ82" s="880"/>
      <c r="EOK82" s="874"/>
      <c r="EOL82" s="874"/>
      <c r="EOM82" s="874"/>
      <c r="EON82" s="875"/>
      <c r="EOO82" s="881"/>
      <c r="EOP82" s="874"/>
      <c r="EOQ82" s="875"/>
      <c r="EOR82" s="874"/>
      <c r="EOS82" s="882"/>
      <c r="EOT82" s="874"/>
      <c r="EOU82" s="874"/>
      <c r="EOV82" s="883"/>
      <c r="EOW82" s="873"/>
      <c r="EOX82" s="875"/>
      <c r="EOY82" s="875"/>
      <c r="EOZ82" s="874"/>
      <c r="EPA82" s="874"/>
      <c r="EPB82" s="883"/>
      <c r="EPC82" s="872"/>
      <c r="EPD82" s="873"/>
      <c r="EPE82" s="874"/>
      <c r="EPF82" s="875"/>
      <c r="EPG82" s="876"/>
      <c r="EPH82" s="877"/>
      <c r="EPI82" s="877"/>
      <c r="EPJ82" s="878"/>
      <c r="EPK82" s="879"/>
      <c r="EPL82" s="873"/>
      <c r="EPM82" s="875"/>
      <c r="EPN82" s="880"/>
      <c r="EPO82" s="874"/>
      <c r="EPP82" s="874"/>
      <c r="EPQ82" s="874"/>
      <c r="EPR82" s="875"/>
      <c r="EPS82" s="881"/>
      <c r="EPT82" s="874"/>
      <c r="EPU82" s="875"/>
      <c r="EPV82" s="874"/>
      <c r="EPW82" s="882"/>
      <c r="EPX82" s="874"/>
      <c r="EPY82" s="874"/>
      <c r="EPZ82" s="883"/>
      <c r="EQA82" s="873"/>
      <c r="EQB82" s="875"/>
      <c r="EQC82" s="875"/>
      <c r="EQD82" s="874"/>
      <c r="EQE82" s="874"/>
      <c r="EQF82" s="883"/>
      <c r="EQG82" s="872"/>
      <c r="EQH82" s="873"/>
      <c r="EQI82" s="874"/>
      <c r="EQJ82" s="875"/>
      <c r="EQK82" s="876"/>
      <c r="EQL82" s="877"/>
      <c r="EQM82" s="877"/>
      <c r="EQN82" s="878"/>
      <c r="EQO82" s="879"/>
      <c r="EQP82" s="873"/>
      <c r="EQQ82" s="875"/>
      <c r="EQR82" s="880"/>
      <c r="EQS82" s="874"/>
      <c r="EQT82" s="874"/>
      <c r="EQU82" s="874"/>
      <c r="EQV82" s="875"/>
      <c r="EQW82" s="881"/>
      <c r="EQX82" s="874"/>
      <c r="EQY82" s="875"/>
      <c r="EQZ82" s="874"/>
      <c r="ERA82" s="882"/>
      <c r="ERB82" s="874"/>
      <c r="ERC82" s="874"/>
      <c r="ERD82" s="883"/>
      <c r="ERE82" s="873"/>
      <c r="ERF82" s="875"/>
      <c r="ERG82" s="875"/>
      <c r="ERH82" s="874"/>
      <c r="ERI82" s="874"/>
      <c r="ERJ82" s="883"/>
      <c r="ERK82" s="872"/>
      <c r="ERL82" s="873"/>
      <c r="ERM82" s="874"/>
      <c r="ERN82" s="875"/>
      <c r="ERO82" s="876"/>
      <c r="ERP82" s="877"/>
      <c r="ERQ82" s="877"/>
      <c r="ERR82" s="878"/>
      <c r="ERS82" s="879"/>
      <c r="ERT82" s="873"/>
      <c r="ERU82" s="875"/>
      <c r="ERV82" s="880"/>
      <c r="ERW82" s="874"/>
      <c r="ERX82" s="874"/>
      <c r="ERY82" s="874"/>
      <c r="ERZ82" s="875"/>
      <c r="ESA82" s="881"/>
      <c r="ESB82" s="874"/>
      <c r="ESC82" s="875"/>
      <c r="ESD82" s="874"/>
      <c r="ESE82" s="882"/>
      <c r="ESF82" s="874"/>
      <c r="ESG82" s="874"/>
      <c r="ESH82" s="883"/>
      <c r="ESI82" s="873"/>
      <c r="ESJ82" s="875"/>
      <c r="ESK82" s="875"/>
      <c r="ESL82" s="874"/>
      <c r="ESM82" s="874"/>
      <c r="ESN82" s="883"/>
      <c r="ESO82" s="872"/>
      <c r="ESP82" s="873"/>
      <c r="ESQ82" s="874"/>
      <c r="ESR82" s="875"/>
      <c r="ESS82" s="876"/>
      <c r="EST82" s="877"/>
      <c r="ESU82" s="877"/>
      <c r="ESV82" s="878"/>
      <c r="ESW82" s="879"/>
      <c r="ESX82" s="873"/>
      <c r="ESY82" s="875"/>
      <c r="ESZ82" s="880"/>
      <c r="ETA82" s="874"/>
      <c r="ETB82" s="874"/>
      <c r="ETC82" s="874"/>
      <c r="ETD82" s="875"/>
      <c r="ETE82" s="881"/>
      <c r="ETF82" s="874"/>
      <c r="ETG82" s="875"/>
      <c r="ETH82" s="874"/>
      <c r="ETI82" s="882"/>
      <c r="ETJ82" s="874"/>
      <c r="ETK82" s="874"/>
      <c r="ETL82" s="883"/>
      <c r="ETM82" s="873"/>
      <c r="ETN82" s="875"/>
      <c r="ETO82" s="875"/>
      <c r="ETP82" s="874"/>
      <c r="ETQ82" s="874"/>
      <c r="ETR82" s="883"/>
      <c r="ETS82" s="872"/>
      <c r="ETT82" s="873"/>
      <c r="ETU82" s="874"/>
      <c r="ETV82" s="875"/>
      <c r="ETW82" s="876"/>
      <c r="ETX82" s="877"/>
      <c r="ETY82" s="877"/>
      <c r="ETZ82" s="878"/>
      <c r="EUA82" s="879"/>
      <c r="EUB82" s="873"/>
      <c r="EUC82" s="875"/>
      <c r="EUD82" s="880"/>
      <c r="EUE82" s="874"/>
      <c r="EUF82" s="874"/>
      <c r="EUG82" s="874"/>
      <c r="EUH82" s="875"/>
      <c r="EUI82" s="881"/>
      <c r="EUJ82" s="874"/>
      <c r="EUK82" s="875"/>
      <c r="EUL82" s="874"/>
      <c r="EUM82" s="882"/>
      <c r="EUN82" s="874"/>
      <c r="EUO82" s="874"/>
      <c r="EUP82" s="883"/>
      <c r="EUQ82" s="873"/>
      <c r="EUR82" s="875"/>
      <c r="EUS82" s="875"/>
      <c r="EUT82" s="874"/>
      <c r="EUU82" s="874"/>
      <c r="EUV82" s="883"/>
      <c r="EUW82" s="872"/>
      <c r="EUX82" s="873"/>
      <c r="EUY82" s="874"/>
      <c r="EUZ82" s="875"/>
      <c r="EVA82" s="876"/>
      <c r="EVB82" s="877"/>
      <c r="EVC82" s="877"/>
      <c r="EVD82" s="878"/>
      <c r="EVE82" s="879"/>
      <c r="EVF82" s="873"/>
      <c r="EVG82" s="875"/>
      <c r="EVH82" s="880"/>
      <c r="EVI82" s="874"/>
      <c r="EVJ82" s="874"/>
      <c r="EVK82" s="874"/>
      <c r="EVL82" s="875"/>
      <c r="EVM82" s="881"/>
      <c r="EVN82" s="874"/>
      <c r="EVO82" s="875"/>
      <c r="EVP82" s="874"/>
      <c r="EVQ82" s="882"/>
      <c r="EVR82" s="874"/>
      <c r="EVS82" s="874"/>
      <c r="EVT82" s="883"/>
      <c r="EVU82" s="873"/>
      <c r="EVV82" s="875"/>
      <c r="EVW82" s="875"/>
      <c r="EVX82" s="874"/>
      <c r="EVY82" s="874"/>
      <c r="EVZ82" s="883"/>
      <c r="EWA82" s="872"/>
      <c r="EWB82" s="873"/>
      <c r="EWC82" s="874"/>
      <c r="EWD82" s="875"/>
      <c r="EWE82" s="876"/>
      <c r="EWF82" s="877"/>
      <c r="EWG82" s="877"/>
      <c r="EWH82" s="878"/>
      <c r="EWI82" s="879"/>
      <c r="EWJ82" s="873"/>
      <c r="EWK82" s="875"/>
      <c r="EWL82" s="880"/>
      <c r="EWM82" s="874"/>
      <c r="EWN82" s="874"/>
      <c r="EWO82" s="874"/>
      <c r="EWP82" s="875"/>
      <c r="EWQ82" s="881"/>
      <c r="EWR82" s="874"/>
      <c r="EWS82" s="875"/>
      <c r="EWT82" s="874"/>
      <c r="EWU82" s="882"/>
      <c r="EWV82" s="874"/>
      <c r="EWW82" s="874"/>
      <c r="EWX82" s="883"/>
      <c r="EWY82" s="873"/>
      <c r="EWZ82" s="875"/>
      <c r="EXA82" s="875"/>
      <c r="EXB82" s="874"/>
      <c r="EXC82" s="874"/>
      <c r="EXD82" s="883"/>
      <c r="EXE82" s="872"/>
      <c r="EXF82" s="873"/>
      <c r="EXG82" s="874"/>
      <c r="EXH82" s="875"/>
      <c r="EXI82" s="876"/>
      <c r="EXJ82" s="877"/>
      <c r="EXK82" s="877"/>
      <c r="EXL82" s="878"/>
      <c r="EXM82" s="879"/>
      <c r="EXN82" s="873"/>
      <c r="EXO82" s="875"/>
      <c r="EXP82" s="880"/>
      <c r="EXQ82" s="874"/>
      <c r="EXR82" s="874"/>
      <c r="EXS82" s="874"/>
      <c r="EXT82" s="875"/>
      <c r="EXU82" s="881"/>
      <c r="EXV82" s="874"/>
      <c r="EXW82" s="875"/>
      <c r="EXX82" s="874"/>
      <c r="EXY82" s="882"/>
      <c r="EXZ82" s="874"/>
      <c r="EYA82" s="874"/>
      <c r="EYB82" s="883"/>
      <c r="EYC82" s="873"/>
      <c r="EYD82" s="875"/>
      <c r="EYE82" s="875"/>
      <c r="EYF82" s="874"/>
      <c r="EYG82" s="874"/>
      <c r="EYH82" s="883"/>
      <c r="EYI82" s="872"/>
      <c r="EYJ82" s="873"/>
      <c r="EYK82" s="874"/>
      <c r="EYL82" s="875"/>
      <c r="EYM82" s="876"/>
      <c r="EYN82" s="877"/>
      <c r="EYO82" s="877"/>
      <c r="EYP82" s="878"/>
      <c r="EYQ82" s="879"/>
      <c r="EYR82" s="873"/>
      <c r="EYS82" s="875"/>
      <c r="EYT82" s="880"/>
      <c r="EYU82" s="874"/>
      <c r="EYV82" s="874"/>
      <c r="EYW82" s="874"/>
      <c r="EYX82" s="875"/>
      <c r="EYY82" s="881"/>
      <c r="EYZ82" s="874"/>
      <c r="EZA82" s="875"/>
      <c r="EZB82" s="874"/>
      <c r="EZC82" s="882"/>
      <c r="EZD82" s="874"/>
      <c r="EZE82" s="874"/>
      <c r="EZF82" s="883"/>
      <c r="EZG82" s="873"/>
      <c r="EZH82" s="875"/>
      <c r="EZI82" s="875"/>
      <c r="EZJ82" s="874"/>
      <c r="EZK82" s="874"/>
      <c r="EZL82" s="883"/>
      <c r="EZM82" s="872"/>
      <c r="EZN82" s="873"/>
      <c r="EZO82" s="874"/>
      <c r="EZP82" s="875"/>
      <c r="EZQ82" s="876"/>
      <c r="EZR82" s="877"/>
      <c r="EZS82" s="877"/>
      <c r="EZT82" s="878"/>
      <c r="EZU82" s="879"/>
      <c r="EZV82" s="873"/>
      <c r="EZW82" s="875"/>
      <c r="EZX82" s="880"/>
      <c r="EZY82" s="874"/>
      <c r="EZZ82" s="874"/>
      <c r="FAA82" s="874"/>
      <c r="FAB82" s="875"/>
      <c r="FAC82" s="881"/>
      <c r="FAD82" s="874"/>
      <c r="FAE82" s="875"/>
      <c r="FAF82" s="874"/>
      <c r="FAG82" s="882"/>
      <c r="FAH82" s="874"/>
      <c r="FAI82" s="874"/>
      <c r="FAJ82" s="883"/>
      <c r="FAK82" s="873"/>
      <c r="FAL82" s="875"/>
      <c r="FAM82" s="875"/>
      <c r="FAN82" s="874"/>
      <c r="FAO82" s="874"/>
      <c r="FAP82" s="883"/>
      <c r="FAQ82" s="872"/>
      <c r="FAR82" s="873"/>
      <c r="FAS82" s="874"/>
      <c r="FAT82" s="875"/>
      <c r="FAU82" s="876"/>
      <c r="FAV82" s="877"/>
      <c r="FAW82" s="877"/>
      <c r="FAX82" s="878"/>
      <c r="FAY82" s="879"/>
      <c r="FAZ82" s="873"/>
      <c r="FBA82" s="875"/>
      <c r="FBB82" s="880"/>
      <c r="FBC82" s="874"/>
      <c r="FBD82" s="874"/>
      <c r="FBE82" s="874"/>
      <c r="FBF82" s="875"/>
      <c r="FBG82" s="881"/>
      <c r="FBH82" s="874"/>
      <c r="FBI82" s="875"/>
      <c r="FBJ82" s="874"/>
      <c r="FBK82" s="882"/>
      <c r="FBL82" s="874"/>
      <c r="FBM82" s="874"/>
      <c r="FBN82" s="883"/>
      <c r="FBO82" s="873"/>
      <c r="FBP82" s="875"/>
      <c r="FBQ82" s="875"/>
      <c r="FBR82" s="874"/>
      <c r="FBS82" s="874"/>
      <c r="FBT82" s="883"/>
      <c r="FBU82" s="872"/>
      <c r="FBV82" s="873"/>
      <c r="FBW82" s="874"/>
      <c r="FBX82" s="875"/>
      <c r="FBY82" s="876"/>
      <c r="FBZ82" s="877"/>
      <c r="FCA82" s="877"/>
      <c r="FCB82" s="878"/>
      <c r="FCC82" s="879"/>
      <c r="FCD82" s="873"/>
      <c r="FCE82" s="875"/>
      <c r="FCF82" s="880"/>
      <c r="FCG82" s="874"/>
      <c r="FCH82" s="874"/>
      <c r="FCI82" s="874"/>
      <c r="FCJ82" s="875"/>
      <c r="FCK82" s="881"/>
      <c r="FCL82" s="874"/>
      <c r="FCM82" s="875"/>
      <c r="FCN82" s="874"/>
      <c r="FCO82" s="882"/>
      <c r="FCP82" s="874"/>
      <c r="FCQ82" s="874"/>
      <c r="FCR82" s="883"/>
      <c r="FCS82" s="873"/>
      <c r="FCT82" s="875"/>
      <c r="FCU82" s="875"/>
      <c r="FCV82" s="874"/>
      <c r="FCW82" s="874"/>
      <c r="FCX82" s="883"/>
      <c r="FCY82" s="872"/>
      <c r="FCZ82" s="873"/>
      <c r="FDA82" s="874"/>
      <c r="FDB82" s="875"/>
      <c r="FDC82" s="876"/>
      <c r="FDD82" s="877"/>
      <c r="FDE82" s="877"/>
      <c r="FDF82" s="878"/>
      <c r="FDG82" s="879"/>
      <c r="FDH82" s="873"/>
      <c r="FDI82" s="875"/>
      <c r="FDJ82" s="880"/>
      <c r="FDK82" s="874"/>
      <c r="FDL82" s="874"/>
      <c r="FDM82" s="874"/>
      <c r="FDN82" s="875"/>
      <c r="FDO82" s="881"/>
      <c r="FDP82" s="874"/>
      <c r="FDQ82" s="875"/>
      <c r="FDR82" s="874"/>
      <c r="FDS82" s="882"/>
      <c r="FDT82" s="874"/>
      <c r="FDU82" s="874"/>
      <c r="FDV82" s="883"/>
      <c r="FDW82" s="873"/>
      <c r="FDX82" s="875"/>
      <c r="FDY82" s="875"/>
      <c r="FDZ82" s="874"/>
      <c r="FEA82" s="874"/>
      <c r="FEB82" s="883"/>
      <c r="FEC82" s="872"/>
      <c r="FED82" s="873"/>
      <c r="FEE82" s="874"/>
      <c r="FEF82" s="875"/>
      <c r="FEG82" s="876"/>
      <c r="FEH82" s="877"/>
      <c r="FEI82" s="877"/>
      <c r="FEJ82" s="878"/>
      <c r="FEK82" s="879"/>
      <c r="FEL82" s="873"/>
      <c r="FEM82" s="875"/>
      <c r="FEN82" s="880"/>
      <c r="FEO82" s="874"/>
      <c r="FEP82" s="874"/>
      <c r="FEQ82" s="874"/>
      <c r="FER82" s="875"/>
      <c r="FES82" s="881"/>
      <c r="FET82" s="874"/>
      <c r="FEU82" s="875"/>
      <c r="FEV82" s="874"/>
      <c r="FEW82" s="882"/>
      <c r="FEX82" s="874"/>
      <c r="FEY82" s="874"/>
      <c r="FEZ82" s="883"/>
      <c r="FFA82" s="873"/>
      <c r="FFB82" s="875"/>
      <c r="FFC82" s="875"/>
      <c r="FFD82" s="874"/>
      <c r="FFE82" s="874"/>
      <c r="FFF82" s="883"/>
      <c r="FFG82" s="872"/>
      <c r="FFH82" s="873"/>
      <c r="FFI82" s="874"/>
      <c r="FFJ82" s="875"/>
      <c r="FFK82" s="876"/>
      <c r="FFL82" s="877"/>
      <c r="FFM82" s="877"/>
      <c r="FFN82" s="878"/>
      <c r="FFO82" s="879"/>
      <c r="FFP82" s="873"/>
      <c r="FFQ82" s="875"/>
      <c r="FFR82" s="880"/>
      <c r="FFS82" s="874"/>
      <c r="FFT82" s="874"/>
      <c r="FFU82" s="874"/>
      <c r="FFV82" s="875"/>
      <c r="FFW82" s="881"/>
      <c r="FFX82" s="874"/>
      <c r="FFY82" s="875"/>
      <c r="FFZ82" s="874"/>
      <c r="FGA82" s="882"/>
      <c r="FGB82" s="874"/>
      <c r="FGC82" s="874"/>
      <c r="FGD82" s="883"/>
      <c r="FGE82" s="873"/>
      <c r="FGF82" s="875"/>
      <c r="FGG82" s="875"/>
      <c r="FGH82" s="874"/>
      <c r="FGI82" s="874"/>
      <c r="FGJ82" s="883"/>
      <c r="FGK82" s="872"/>
      <c r="FGL82" s="873"/>
      <c r="FGM82" s="874"/>
      <c r="FGN82" s="875"/>
      <c r="FGO82" s="876"/>
      <c r="FGP82" s="877"/>
      <c r="FGQ82" s="877"/>
      <c r="FGR82" s="878"/>
      <c r="FGS82" s="879"/>
      <c r="FGT82" s="873"/>
      <c r="FGU82" s="875"/>
      <c r="FGV82" s="880"/>
      <c r="FGW82" s="874"/>
      <c r="FGX82" s="874"/>
      <c r="FGY82" s="874"/>
      <c r="FGZ82" s="875"/>
      <c r="FHA82" s="881"/>
      <c r="FHB82" s="874"/>
      <c r="FHC82" s="875"/>
      <c r="FHD82" s="874"/>
      <c r="FHE82" s="882"/>
      <c r="FHF82" s="874"/>
      <c r="FHG82" s="874"/>
      <c r="FHH82" s="883"/>
      <c r="FHI82" s="873"/>
      <c r="FHJ82" s="875"/>
      <c r="FHK82" s="875"/>
      <c r="FHL82" s="874"/>
      <c r="FHM82" s="874"/>
      <c r="FHN82" s="883"/>
      <c r="FHO82" s="872"/>
      <c r="FHP82" s="873"/>
      <c r="FHQ82" s="874"/>
      <c r="FHR82" s="875"/>
      <c r="FHS82" s="876"/>
      <c r="FHT82" s="877"/>
      <c r="FHU82" s="877"/>
      <c r="FHV82" s="878"/>
      <c r="FHW82" s="879"/>
      <c r="FHX82" s="873"/>
      <c r="FHY82" s="875"/>
      <c r="FHZ82" s="880"/>
      <c r="FIA82" s="874"/>
      <c r="FIB82" s="874"/>
      <c r="FIC82" s="874"/>
      <c r="FID82" s="875"/>
      <c r="FIE82" s="881"/>
      <c r="FIF82" s="874"/>
      <c r="FIG82" s="875"/>
      <c r="FIH82" s="874"/>
      <c r="FII82" s="882"/>
      <c r="FIJ82" s="874"/>
      <c r="FIK82" s="874"/>
      <c r="FIL82" s="883"/>
      <c r="FIM82" s="873"/>
      <c r="FIN82" s="875"/>
      <c r="FIO82" s="875"/>
      <c r="FIP82" s="874"/>
      <c r="FIQ82" s="874"/>
      <c r="FIR82" s="883"/>
      <c r="FIS82" s="872"/>
      <c r="FIT82" s="873"/>
      <c r="FIU82" s="874"/>
      <c r="FIV82" s="875"/>
      <c r="FIW82" s="876"/>
      <c r="FIX82" s="877"/>
      <c r="FIY82" s="877"/>
      <c r="FIZ82" s="878"/>
      <c r="FJA82" s="879"/>
      <c r="FJB82" s="873"/>
      <c r="FJC82" s="875"/>
      <c r="FJD82" s="880"/>
      <c r="FJE82" s="874"/>
      <c r="FJF82" s="874"/>
      <c r="FJG82" s="874"/>
      <c r="FJH82" s="875"/>
      <c r="FJI82" s="881"/>
      <c r="FJJ82" s="874"/>
      <c r="FJK82" s="875"/>
      <c r="FJL82" s="874"/>
      <c r="FJM82" s="882"/>
      <c r="FJN82" s="874"/>
      <c r="FJO82" s="874"/>
      <c r="FJP82" s="883"/>
      <c r="FJQ82" s="873"/>
      <c r="FJR82" s="875"/>
      <c r="FJS82" s="875"/>
      <c r="FJT82" s="874"/>
      <c r="FJU82" s="874"/>
      <c r="FJV82" s="883"/>
      <c r="FJW82" s="872"/>
      <c r="FJX82" s="873"/>
      <c r="FJY82" s="874"/>
      <c r="FJZ82" s="875"/>
      <c r="FKA82" s="876"/>
      <c r="FKB82" s="877"/>
      <c r="FKC82" s="877"/>
      <c r="FKD82" s="878"/>
      <c r="FKE82" s="879"/>
      <c r="FKF82" s="873"/>
      <c r="FKG82" s="875"/>
      <c r="FKH82" s="880"/>
      <c r="FKI82" s="874"/>
      <c r="FKJ82" s="874"/>
      <c r="FKK82" s="874"/>
      <c r="FKL82" s="875"/>
      <c r="FKM82" s="881"/>
      <c r="FKN82" s="874"/>
      <c r="FKO82" s="875"/>
      <c r="FKP82" s="874"/>
      <c r="FKQ82" s="882"/>
      <c r="FKR82" s="874"/>
      <c r="FKS82" s="874"/>
      <c r="FKT82" s="883"/>
      <c r="FKU82" s="873"/>
      <c r="FKV82" s="875"/>
      <c r="FKW82" s="875"/>
      <c r="FKX82" s="874"/>
      <c r="FKY82" s="874"/>
      <c r="FKZ82" s="883"/>
      <c r="FLA82" s="872"/>
      <c r="FLB82" s="873"/>
      <c r="FLC82" s="874"/>
      <c r="FLD82" s="875"/>
      <c r="FLE82" s="876"/>
      <c r="FLF82" s="877"/>
      <c r="FLG82" s="877"/>
      <c r="FLH82" s="878"/>
      <c r="FLI82" s="879"/>
      <c r="FLJ82" s="873"/>
      <c r="FLK82" s="875"/>
      <c r="FLL82" s="880"/>
      <c r="FLM82" s="874"/>
      <c r="FLN82" s="874"/>
      <c r="FLO82" s="874"/>
      <c r="FLP82" s="875"/>
      <c r="FLQ82" s="881"/>
      <c r="FLR82" s="874"/>
      <c r="FLS82" s="875"/>
      <c r="FLT82" s="874"/>
      <c r="FLU82" s="882"/>
      <c r="FLV82" s="874"/>
      <c r="FLW82" s="874"/>
      <c r="FLX82" s="883"/>
      <c r="FLY82" s="873"/>
      <c r="FLZ82" s="875"/>
      <c r="FMA82" s="875"/>
      <c r="FMB82" s="874"/>
      <c r="FMC82" s="874"/>
      <c r="FMD82" s="883"/>
      <c r="FME82" s="872"/>
      <c r="FMF82" s="873"/>
      <c r="FMG82" s="874"/>
      <c r="FMH82" s="875"/>
      <c r="FMI82" s="876"/>
      <c r="FMJ82" s="877"/>
      <c r="FMK82" s="877"/>
      <c r="FML82" s="878"/>
      <c r="FMM82" s="879"/>
      <c r="FMN82" s="873"/>
      <c r="FMO82" s="875"/>
      <c r="FMP82" s="880"/>
      <c r="FMQ82" s="874"/>
      <c r="FMR82" s="874"/>
      <c r="FMS82" s="874"/>
      <c r="FMT82" s="875"/>
      <c r="FMU82" s="881"/>
      <c r="FMV82" s="874"/>
      <c r="FMW82" s="875"/>
      <c r="FMX82" s="874"/>
      <c r="FMY82" s="882"/>
      <c r="FMZ82" s="874"/>
      <c r="FNA82" s="874"/>
      <c r="FNB82" s="883"/>
      <c r="FNC82" s="873"/>
      <c r="FND82" s="875"/>
      <c r="FNE82" s="875"/>
      <c r="FNF82" s="874"/>
      <c r="FNG82" s="874"/>
      <c r="FNH82" s="883"/>
      <c r="FNI82" s="872"/>
      <c r="FNJ82" s="873"/>
      <c r="FNK82" s="874"/>
      <c r="FNL82" s="875"/>
      <c r="FNM82" s="876"/>
      <c r="FNN82" s="877"/>
      <c r="FNO82" s="877"/>
      <c r="FNP82" s="878"/>
      <c r="FNQ82" s="879"/>
      <c r="FNR82" s="873"/>
      <c r="FNS82" s="875"/>
      <c r="FNT82" s="880"/>
      <c r="FNU82" s="874"/>
      <c r="FNV82" s="874"/>
      <c r="FNW82" s="874"/>
      <c r="FNX82" s="875"/>
      <c r="FNY82" s="881"/>
      <c r="FNZ82" s="874"/>
      <c r="FOA82" s="875"/>
      <c r="FOB82" s="874"/>
      <c r="FOC82" s="882"/>
      <c r="FOD82" s="874"/>
      <c r="FOE82" s="874"/>
      <c r="FOF82" s="883"/>
      <c r="FOG82" s="873"/>
      <c r="FOH82" s="875"/>
      <c r="FOI82" s="875"/>
      <c r="FOJ82" s="874"/>
      <c r="FOK82" s="874"/>
      <c r="FOL82" s="883"/>
      <c r="FOM82" s="872"/>
      <c r="FON82" s="873"/>
      <c r="FOO82" s="874"/>
      <c r="FOP82" s="875"/>
      <c r="FOQ82" s="876"/>
      <c r="FOR82" s="877"/>
      <c r="FOS82" s="877"/>
      <c r="FOT82" s="878"/>
      <c r="FOU82" s="879"/>
      <c r="FOV82" s="873"/>
      <c r="FOW82" s="875"/>
      <c r="FOX82" s="880"/>
      <c r="FOY82" s="874"/>
      <c r="FOZ82" s="874"/>
      <c r="FPA82" s="874"/>
      <c r="FPB82" s="875"/>
      <c r="FPC82" s="881"/>
      <c r="FPD82" s="874"/>
      <c r="FPE82" s="875"/>
      <c r="FPF82" s="874"/>
      <c r="FPG82" s="882"/>
      <c r="FPH82" s="874"/>
      <c r="FPI82" s="874"/>
      <c r="FPJ82" s="883"/>
      <c r="FPK82" s="873"/>
      <c r="FPL82" s="875"/>
      <c r="FPM82" s="875"/>
      <c r="FPN82" s="874"/>
      <c r="FPO82" s="874"/>
      <c r="FPP82" s="883"/>
      <c r="FPQ82" s="872"/>
      <c r="FPR82" s="873"/>
      <c r="FPS82" s="874"/>
      <c r="FPT82" s="875"/>
      <c r="FPU82" s="876"/>
      <c r="FPV82" s="877"/>
      <c r="FPW82" s="877"/>
      <c r="FPX82" s="878"/>
      <c r="FPY82" s="879"/>
      <c r="FPZ82" s="873"/>
      <c r="FQA82" s="875"/>
      <c r="FQB82" s="880"/>
      <c r="FQC82" s="874"/>
      <c r="FQD82" s="874"/>
      <c r="FQE82" s="874"/>
      <c r="FQF82" s="875"/>
      <c r="FQG82" s="881"/>
      <c r="FQH82" s="874"/>
      <c r="FQI82" s="875"/>
      <c r="FQJ82" s="874"/>
      <c r="FQK82" s="882"/>
      <c r="FQL82" s="874"/>
      <c r="FQM82" s="874"/>
      <c r="FQN82" s="883"/>
      <c r="FQO82" s="873"/>
      <c r="FQP82" s="875"/>
      <c r="FQQ82" s="875"/>
      <c r="FQR82" s="874"/>
      <c r="FQS82" s="874"/>
      <c r="FQT82" s="883"/>
      <c r="FQU82" s="872"/>
      <c r="FQV82" s="873"/>
      <c r="FQW82" s="874"/>
      <c r="FQX82" s="875"/>
      <c r="FQY82" s="876"/>
      <c r="FQZ82" s="877"/>
      <c r="FRA82" s="877"/>
      <c r="FRB82" s="878"/>
      <c r="FRC82" s="879"/>
      <c r="FRD82" s="873"/>
      <c r="FRE82" s="875"/>
      <c r="FRF82" s="880"/>
      <c r="FRG82" s="874"/>
      <c r="FRH82" s="874"/>
      <c r="FRI82" s="874"/>
      <c r="FRJ82" s="875"/>
      <c r="FRK82" s="881"/>
      <c r="FRL82" s="874"/>
      <c r="FRM82" s="875"/>
      <c r="FRN82" s="874"/>
      <c r="FRO82" s="882"/>
      <c r="FRP82" s="874"/>
      <c r="FRQ82" s="874"/>
      <c r="FRR82" s="883"/>
      <c r="FRS82" s="873"/>
      <c r="FRT82" s="875"/>
      <c r="FRU82" s="875"/>
      <c r="FRV82" s="874"/>
      <c r="FRW82" s="874"/>
      <c r="FRX82" s="883"/>
      <c r="FRY82" s="872"/>
      <c r="FRZ82" s="873"/>
      <c r="FSA82" s="874"/>
      <c r="FSB82" s="875"/>
      <c r="FSC82" s="876"/>
      <c r="FSD82" s="877"/>
      <c r="FSE82" s="877"/>
      <c r="FSF82" s="878"/>
      <c r="FSG82" s="879"/>
      <c r="FSH82" s="873"/>
      <c r="FSI82" s="875"/>
      <c r="FSJ82" s="880"/>
      <c r="FSK82" s="874"/>
      <c r="FSL82" s="874"/>
      <c r="FSM82" s="874"/>
      <c r="FSN82" s="875"/>
      <c r="FSO82" s="881"/>
      <c r="FSP82" s="874"/>
      <c r="FSQ82" s="875"/>
      <c r="FSR82" s="874"/>
      <c r="FSS82" s="882"/>
      <c r="FST82" s="874"/>
      <c r="FSU82" s="874"/>
      <c r="FSV82" s="883"/>
      <c r="FSW82" s="873"/>
      <c r="FSX82" s="875"/>
      <c r="FSY82" s="875"/>
      <c r="FSZ82" s="874"/>
      <c r="FTA82" s="874"/>
      <c r="FTB82" s="883"/>
      <c r="FTC82" s="872"/>
      <c r="FTD82" s="873"/>
      <c r="FTE82" s="874"/>
      <c r="FTF82" s="875"/>
      <c r="FTG82" s="876"/>
      <c r="FTH82" s="877"/>
      <c r="FTI82" s="877"/>
      <c r="FTJ82" s="878"/>
      <c r="FTK82" s="879"/>
      <c r="FTL82" s="873"/>
      <c r="FTM82" s="875"/>
      <c r="FTN82" s="880"/>
      <c r="FTO82" s="874"/>
      <c r="FTP82" s="874"/>
      <c r="FTQ82" s="874"/>
      <c r="FTR82" s="875"/>
      <c r="FTS82" s="881"/>
      <c r="FTT82" s="874"/>
      <c r="FTU82" s="875"/>
      <c r="FTV82" s="874"/>
      <c r="FTW82" s="882"/>
      <c r="FTX82" s="874"/>
      <c r="FTY82" s="874"/>
      <c r="FTZ82" s="883"/>
      <c r="FUA82" s="873"/>
      <c r="FUB82" s="875"/>
      <c r="FUC82" s="875"/>
      <c r="FUD82" s="874"/>
      <c r="FUE82" s="874"/>
      <c r="FUF82" s="883"/>
      <c r="FUG82" s="872"/>
      <c r="FUH82" s="873"/>
      <c r="FUI82" s="874"/>
      <c r="FUJ82" s="875"/>
      <c r="FUK82" s="876"/>
      <c r="FUL82" s="877"/>
      <c r="FUM82" s="877"/>
      <c r="FUN82" s="878"/>
      <c r="FUO82" s="879"/>
      <c r="FUP82" s="873"/>
      <c r="FUQ82" s="875"/>
      <c r="FUR82" s="880"/>
      <c r="FUS82" s="874"/>
      <c r="FUT82" s="874"/>
      <c r="FUU82" s="874"/>
      <c r="FUV82" s="875"/>
      <c r="FUW82" s="881"/>
      <c r="FUX82" s="874"/>
      <c r="FUY82" s="875"/>
      <c r="FUZ82" s="874"/>
      <c r="FVA82" s="882"/>
      <c r="FVB82" s="874"/>
      <c r="FVC82" s="874"/>
      <c r="FVD82" s="883"/>
      <c r="FVE82" s="873"/>
      <c r="FVF82" s="875"/>
      <c r="FVG82" s="875"/>
      <c r="FVH82" s="874"/>
      <c r="FVI82" s="874"/>
      <c r="FVJ82" s="883"/>
      <c r="FVK82" s="872"/>
      <c r="FVL82" s="873"/>
      <c r="FVM82" s="874"/>
      <c r="FVN82" s="875"/>
      <c r="FVO82" s="876"/>
      <c r="FVP82" s="877"/>
      <c r="FVQ82" s="877"/>
      <c r="FVR82" s="878"/>
      <c r="FVS82" s="879"/>
      <c r="FVT82" s="873"/>
      <c r="FVU82" s="875"/>
      <c r="FVV82" s="880"/>
      <c r="FVW82" s="874"/>
      <c r="FVX82" s="874"/>
      <c r="FVY82" s="874"/>
      <c r="FVZ82" s="875"/>
      <c r="FWA82" s="881"/>
      <c r="FWB82" s="874"/>
      <c r="FWC82" s="875"/>
      <c r="FWD82" s="874"/>
      <c r="FWE82" s="882"/>
      <c r="FWF82" s="874"/>
      <c r="FWG82" s="874"/>
      <c r="FWH82" s="883"/>
      <c r="FWI82" s="873"/>
      <c r="FWJ82" s="875"/>
      <c r="FWK82" s="875"/>
      <c r="FWL82" s="874"/>
      <c r="FWM82" s="874"/>
      <c r="FWN82" s="883"/>
      <c r="FWO82" s="872"/>
      <c r="FWP82" s="873"/>
      <c r="FWQ82" s="874"/>
      <c r="FWR82" s="875"/>
      <c r="FWS82" s="876"/>
      <c r="FWT82" s="877"/>
      <c r="FWU82" s="877"/>
      <c r="FWV82" s="878"/>
      <c r="FWW82" s="879"/>
      <c r="FWX82" s="873"/>
      <c r="FWY82" s="875"/>
      <c r="FWZ82" s="880"/>
      <c r="FXA82" s="874"/>
      <c r="FXB82" s="874"/>
      <c r="FXC82" s="874"/>
      <c r="FXD82" s="875"/>
      <c r="FXE82" s="881"/>
      <c r="FXF82" s="874"/>
      <c r="FXG82" s="875"/>
      <c r="FXH82" s="874"/>
      <c r="FXI82" s="882"/>
      <c r="FXJ82" s="874"/>
      <c r="FXK82" s="874"/>
      <c r="FXL82" s="883"/>
      <c r="FXM82" s="873"/>
      <c r="FXN82" s="875"/>
      <c r="FXO82" s="875"/>
      <c r="FXP82" s="874"/>
      <c r="FXQ82" s="874"/>
      <c r="FXR82" s="883"/>
      <c r="FXS82" s="872"/>
      <c r="FXT82" s="873"/>
      <c r="FXU82" s="874"/>
      <c r="FXV82" s="875"/>
      <c r="FXW82" s="876"/>
      <c r="FXX82" s="877"/>
      <c r="FXY82" s="877"/>
      <c r="FXZ82" s="878"/>
      <c r="FYA82" s="879"/>
      <c r="FYB82" s="873"/>
      <c r="FYC82" s="875"/>
      <c r="FYD82" s="880"/>
      <c r="FYE82" s="874"/>
      <c r="FYF82" s="874"/>
      <c r="FYG82" s="874"/>
      <c r="FYH82" s="875"/>
      <c r="FYI82" s="881"/>
      <c r="FYJ82" s="874"/>
      <c r="FYK82" s="875"/>
      <c r="FYL82" s="874"/>
      <c r="FYM82" s="882"/>
      <c r="FYN82" s="874"/>
      <c r="FYO82" s="874"/>
      <c r="FYP82" s="883"/>
      <c r="FYQ82" s="873"/>
      <c r="FYR82" s="875"/>
      <c r="FYS82" s="875"/>
      <c r="FYT82" s="874"/>
      <c r="FYU82" s="874"/>
      <c r="FYV82" s="883"/>
      <c r="FYW82" s="872"/>
      <c r="FYX82" s="873"/>
      <c r="FYY82" s="874"/>
      <c r="FYZ82" s="875"/>
      <c r="FZA82" s="876"/>
      <c r="FZB82" s="877"/>
      <c r="FZC82" s="877"/>
      <c r="FZD82" s="878"/>
      <c r="FZE82" s="879"/>
      <c r="FZF82" s="873"/>
      <c r="FZG82" s="875"/>
      <c r="FZH82" s="880"/>
      <c r="FZI82" s="874"/>
      <c r="FZJ82" s="874"/>
      <c r="FZK82" s="874"/>
      <c r="FZL82" s="875"/>
      <c r="FZM82" s="881"/>
      <c r="FZN82" s="874"/>
      <c r="FZO82" s="875"/>
      <c r="FZP82" s="874"/>
      <c r="FZQ82" s="882"/>
      <c r="FZR82" s="874"/>
      <c r="FZS82" s="874"/>
      <c r="FZT82" s="883"/>
      <c r="FZU82" s="873"/>
      <c r="FZV82" s="875"/>
      <c r="FZW82" s="875"/>
      <c r="FZX82" s="874"/>
      <c r="FZY82" s="874"/>
      <c r="FZZ82" s="883"/>
      <c r="GAA82" s="872"/>
      <c r="GAB82" s="873"/>
      <c r="GAC82" s="874"/>
      <c r="GAD82" s="875"/>
      <c r="GAE82" s="876"/>
      <c r="GAF82" s="877"/>
      <c r="GAG82" s="877"/>
      <c r="GAH82" s="878"/>
      <c r="GAI82" s="879"/>
      <c r="GAJ82" s="873"/>
      <c r="GAK82" s="875"/>
      <c r="GAL82" s="880"/>
      <c r="GAM82" s="874"/>
      <c r="GAN82" s="874"/>
      <c r="GAO82" s="874"/>
      <c r="GAP82" s="875"/>
      <c r="GAQ82" s="881"/>
      <c r="GAR82" s="874"/>
      <c r="GAS82" s="875"/>
      <c r="GAT82" s="874"/>
      <c r="GAU82" s="882"/>
      <c r="GAV82" s="874"/>
      <c r="GAW82" s="874"/>
      <c r="GAX82" s="883"/>
      <c r="GAY82" s="873"/>
      <c r="GAZ82" s="875"/>
      <c r="GBA82" s="875"/>
      <c r="GBB82" s="874"/>
      <c r="GBC82" s="874"/>
      <c r="GBD82" s="883"/>
      <c r="GBE82" s="872"/>
      <c r="GBF82" s="873"/>
      <c r="GBG82" s="874"/>
      <c r="GBH82" s="875"/>
      <c r="GBI82" s="876"/>
      <c r="GBJ82" s="877"/>
      <c r="GBK82" s="877"/>
      <c r="GBL82" s="878"/>
      <c r="GBM82" s="879"/>
      <c r="GBN82" s="873"/>
      <c r="GBO82" s="875"/>
      <c r="GBP82" s="880"/>
      <c r="GBQ82" s="874"/>
      <c r="GBR82" s="874"/>
      <c r="GBS82" s="874"/>
      <c r="GBT82" s="875"/>
      <c r="GBU82" s="881"/>
      <c r="GBV82" s="874"/>
      <c r="GBW82" s="875"/>
      <c r="GBX82" s="874"/>
      <c r="GBY82" s="882"/>
      <c r="GBZ82" s="874"/>
      <c r="GCA82" s="874"/>
      <c r="GCB82" s="883"/>
      <c r="GCC82" s="873"/>
      <c r="GCD82" s="875"/>
      <c r="GCE82" s="875"/>
      <c r="GCF82" s="874"/>
      <c r="GCG82" s="874"/>
      <c r="GCH82" s="883"/>
      <c r="GCI82" s="872"/>
      <c r="GCJ82" s="873"/>
      <c r="GCK82" s="874"/>
      <c r="GCL82" s="875"/>
      <c r="GCM82" s="876"/>
      <c r="GCN82" s="877"/>
      <c r="GCO82" s="877"/>
      <c r="GCP82" s="878"/>
      <c r="GCQ82" s="879"/>
      <c r="GCR82" s="873"/>
      <c r="GCS82" s="875"/>
      <c r="GCT82" s="880"/>
      <c r="GCU82" s="874"/>
      <c r="GCV82" s="874"/>
      <c r="GCW82" s="874"/>
      <c r="GCX82" s="875"/>
      <c r="GCY82" s="881"/>
      <c r="GCZ82" s="874"/>
      <c r="GDA82" s="875"/>
      <c r="GDB82" s="874"/>
      <c r="GDC82" s="882"/>
      <c r="GDD82" s="874"/>
      <c r="GDE82" s="874"/>
      <c r="GDF82" s="883"/>
      <c r="GDG82" s="873"/>
      <c r="GDH82" s="875"/>
      <c r="GDI82" s="875"/>
      <c r="GDJ82" s="874"/>
      <c r="GDK82" s="874"/>
      <c r="GDL82" s="883"/>
      <c r="GDM82" s="872"/>
      <c r="GDN82" s="873"/>
      <c r="GDO82" s="874"/>
      <c r="GDP82" s="875"/>
      <c r="GDQ82" s="876"/>
      <c r="GDR82" s="877"/>
      <c r="GDS82" s="877"/>
      <c r="GDT82" s="878"/>
      <c r="GDU82" s="879"/>
      <c r="GDV82" s="873"/>
      <c r="GDW82" s="875"/>
      <c r="GDX82" s="880"/>
      <c r="GDY82" s="874"/>
      <c r="GDZ82" s="874"/>
      <c r="GEA82" s="874"/>
      <c r="GEB82" s="875"/>
      <c r="GEC82" s="881"/>
      <c r="GED82" s="874"/>
      <c r="GEE82" s="875"/>
      <c r="GEF82" s="874"/>
      <c r="GEG82" s="882"/>
      <c r="GEH82" s="874"/>
      <c r="GEI82" s="874"/>
      <c r="GEJ82" s="883"/>
      <c r="GEK82" s="873"/>
      <c r="GEL82" s="875"/>
      <c r="GEM82" s="875"/>
      <c r="GEN82" s="874"/>
      <c r="GEO82" s="874"/>
      <c r="GEP82" s="883"/>
      <c r="GEQ82" s="872"/>
      <c r="GER82" s="873"/>
      <c r="GES82" s="874"/>
      <c r="GET82" s="875"/>
      <c r="GEU82" s="876"/>
      <c r="GEV82" s="877"/>
      <c r="GEW82" s="877"/>
      <c r="GEX82" s="878"/>
      <c r="GEY82" s="879"/>
      <c r="GEZ82" s="873"/>
      <c r="GFA82" s="875"/>
      <c r="GFB82" s="880"/>
      <c r="GFC82" s="874"/>
      <c r="GFD82" s="874"/>
      <c r="GFE82" s="874"/>
      <c r="GFF82" s="875"/>
      <c r="GFG82" s="881"/>
      <c r="GFH82" s="874"/>
      <c r="GFI82" s="875"/>
      <c r="GFJ82" s="874"/>
      <c r="GFK82" s="882"/>
      <c r="GFL82" s="874"/>
      <c r="GFM82" s="874"/>
      <c r="GFN82" s="883"/>
      <c r="GFO82" s="873"/>
      <c r="GFP82" s="875"/>
      <c r="GFQ82" s="875"/>
      <c r="GFR82" s="874"/>
      <c r="GFS82" s="874"/>
      <c r="GFT82" s="883"/>
      <c r="GFU82" s="872"/>
      <c r="GFV82" s="873"/>
      <c r="GFW82" s="874"/>
      <c r="GFX82" s="875"/>
      <c r="GFY82" s="876"/>
      <c r="GFZ82" s="877"/>
      <c r="GGA82" s="877"/>
      <c r="GGB82" s="878"/>
      <c r="GGC82" s="879"/>
      <c r="GGD82" s="873"/>
      <c r="GGE82" s="875"/>
      <c r="GGF82" s="880"/>
      <c r="GGG82" s="874"/>
      <c r="GGH82" s="874"/>
      <c r="GGI82" s="874"/>
      <c r="GGJ82" s="875"/>
      <c r="GGK82" s="881"/>
      <c r="GGL82" s="874"/>
      <c r="GGM82" s="875"/>
      <c r="GGN82" s="874"/>
      <c r="GGO82" s="882"/>
      <c r="GGP82" s="874"/>
      <c r="GGQ82" s="874"/>
      <c r="GGR82" s="883"/>
      <c r="GGS82" s="873"/>
      <c r="GGT82" s="875"/>
      <c r="GGU82" s="875"/>
      <c r="GGV82" s="874"/>
      <c r="GGW82" s="874"/>
      <c r="GGX82" s="883"/>
      <c r="GGY82" s="872"/>
      <c r="GGZ82" s="873"/>
      <c r="GHA82" s="874"/>
      <c r="GHB82" s="875"/>
      <c r="GHC82" s="876"/>
      <c r="GHD82" s="877"/>
      <c r="GHE82" s="877"/>
      <c r="GHF82" s="878"/>
      <c r="GHG82" s="879"/>
      <c r="GHH82" s="873"/>
      <c r="GHI82" s="875"/>
      <c r="GHJ82" s="880"/>
      <c r="GHK82" s="874"/>
      <c r="GHL82" s="874"/>
      <c r="GHM82" s="874"/>
      <c r="GHN82" s="875"/>
      <c r="GHO82" s="881"/>
      <c r="GHP82" s="874"/>
      <c r="GHQ82" s="875"/>
      <c r="GHR82" s="874"/>
      <c r="GHS82" s="882"/>
      <c r="GHT82" s="874"/>
      <c r="GHU82" s="874"/>
      <c r="GHV82" s="883"/>
      <c r="GHW82" s="873"/>
      <c r="GHX82" s="875"/>
      <c r="GHY82" s="875"/>
      <c r="GHZ82" s="874"/>
      <c r="GIA82" s="874"/>
      <c r="GIB82" s="883"/>
      <c r="GIC82" s="872"/>
      <c r="GID82" s="873"/>
      <c r="GIE82" s="874"/>
      <c r="GIF82" s="875"/>
      <c r="GIG82" s="876"/>
      <c r="GIH82" s="877"/>
      <c r="GII82" s="877"/>
      <c r="GIJ82" s="878"/>
      <c r="GIK82" s="879"/>
      <c r="GIL82" s="873"/>
      <c r="GIM82" s="875"/>
      <c r="GIN82" s="880"/>
      <c r="GIO82" s="874"/>
      <c r="GIP82" s="874"/>
      <c r="GIQ82" s="874"/>
      <c r="GIR82" s="875"/>
      <c r="GIS82" s="881"/>
      <c r="GIT82" s="874"/>
      <c r="GIU82" s="875"/>
      <c r="GIV82" s="874"/>
      <c r="GIW82" s="882"/>
      <c r="GIX82" s="874"/>
      <c r="GIY82" s="874"/>
      <c r="GIZ82" s="883"/>
      <c r="GJA82" s="873"/>
      <c r="GJB82" s="875"/>
      <c r="GJC82" s="875"/>
      <c r="GJD82" s="874"/>
      <c r="GJE82" s="874"/>
      <c r="GJF82" s="883"/>
      <c r="GJG82" s="872"/>
      <c r="GJH82" s="873"/>
      <c r="GJI82" s="874"/>
      <c r="GJJ82" s="875"/>
      <c r="GJK82" s="876"/>
      <c r="GJL82" s="877"/>
      <c r="GJM82" s="877"/>
      <c r="GJN82" s="878"/>
      <c r="GJO82" s="879"/>
      <c r="GJP82" s="873"/>
      <c r="GJQ82" s="875"/>
      <c r="GJR82" s="880"/>
      <c r="GJS82" s="874"/>
      <c r="GJT82" s="874"/>
      <c r="GJU82" s="874"/>
      <c r="GJV82" s="875"/>
      <c r="GJW82" s="881"/>
      <c r="GJX82" s="874"/>
      <c r="GJY82" s="875"/>
      <c r="GJZ82" s="874"/>
      <c r="GKA82" s="882"/>
      <c r="GKB82" s="874"/>
      <c r="GKC82" s="874"/>
      <c r="GKD82" s="883"/>
      <c r="GKE82" s="873"/>
      <c r="GKF82" s="875"/>
      <c r="GKG82" s="875"/>
      <c r="GKH82" s="874"/>
      <c r="GKI82" s="874"/>
      <c r="GKJ82" s="883"/>
      <c r="GKK82" s="872"/>
      <c r="GKL82" s="873"/>
      <c r="GKM82" s="874"/>
      <c r="GKN82" s="875"/>
      <c r="GKO82" s="876"/>
      <c r="GKP82" s="877"/>
      <c r="GKQ82" s="877"/>
      <c r="GKR82" s="878"/>
      <c r="GKS82" s="879"/>
      <c r="GKT82" s="873"/>
      <c r="GKU82" s="875"/>
      <c r="GKV82" s="880"/>
      <c r="GKW82" s="874"/>
      <c r="GKX82" s="874"/>
      <c r="GKY82" s="874"/>
      <c r="GKZ82" s="875"/>
      <c r="GLA82" s="881"/>
      <c r="GLB82" s="874"/>
      <c r="GLC82" s="875"/>
      <c r="GLD82" s="874"/>
      <c r="GLE82" s="882"/>
      <c r="GLF82" s="874"/>
      <c r="GLG82" s="874"/>
      <c r="GLH82" s="883"/>
      <c r="GLI82" s="873"/>
      <c r="GLJ82" s="875"/>
      <c r="GLK82" s="875"/>
      <c r="GLL82" s="874"/>
      <c r="GLM82" s="874"/>
      <c r="GLN82" s="883"/>
      <c r="GLO82" s="872"/>
      <c r="GLP82" s="873"/>
      <c r="GLQ82" s="874"/>
      <c r="GLR82" s="875"/>
      <c r="GLS82" s="876"/>
      <c r="GLT82" s="877"/>
      <c r="GLU82" s="877"/>
      <c r="GLV82" s="878"/>
      <c r="GLW82" s="879"/>
      <c r="GLX82" s="873"/>
      <c r="GLY82" s="875"/>
      <c r="GLZ82" s="880"/>
      <c r="GMA82" s="874"/>
      <c r="GMB82" s="874"/>
      <c r="GMC82" s="874"/>
      <c r="GMD82" s="875"/>
      <c r="GME82" s="881"/>
      <c r="GMF82" s="874"/>
      <c r="GMG82" s="875"/>
      <c r="GMH82" s="874"/>
      <c r="GMI82" s="882"/>
      <c r="GMJ82" s="874"/>
      <c r="GMK82" s="874"/>
      <c r="GML82" s="883"/>
      <c r="GMM82" s="873"/>
      <c r="GMN82" s="875"/>
      <c r="GMO82" s="875"/>
      <c r="GMP82" s="874"/>
      <c r="GMQ82" s="874"/>
      <c r="GMR82" s="883"/>
      <c r="GMS82" s="872"/>
      <c r="GMT82" s="873"/>
      <c r="GMU82" s="874"/>
      <c r="GMV82" s="875"/>
      <c r="GMW82" s="876"/>
      <c r="GMX82" s="877"/>
      <c r="GMY82" s="877"/>
      <c r="GMZ82" s="878"/>
      <c r="GNA82" s="879"/>
      <c r="GNB82" s="873"/>
      <c r="GNC82" s="875"/>
      <c r="GND82" s="880"/>
      <c r="GNE82" s="874"/>
      <c r="GNF82" s="874"/>
      <c r="GNG82" s="874"/>
      <c r="GNH82" s="875"/>
      <c r="GNI82" s="881"/>
      <c r="GNJ82" s="874"/>
      <c r="GNK82" s="875"/>
      <c r="GNL82" s="874"/>
      <c r="GNM82" s="882"/>
      <c r="GNN82" s="874"/>
      <c r="GNO82" s="874"/>
      <c r="GNP82" s="883"/>
      <c r="GNQ82" s="873"/>
      <c r="GNR82" s="875"/>
      <c r="GNS82" s="875"/>
      <c r="GNT82" s="874"/>
      <c r="GNU82" s="874"/>
      <c r="GNV82" s="883"/>
      <c r="GNW82" s="872"/>
      <c r="GNX82" s="873"/>
      <c r="GNY82" s="874"/>
      <c r="GNZ82" s="875"/>
      <c r="GOA82" s="876"/>
      <c r="GOB82" s="877"/>
      <c r="GOC82" s="877"/>
      <c r="GOD82" s="878"/>
      <c r="GOE82" s="879"/>
      <c r="GOF82" s="873"/>
      <c r="GOG82" s="875"/>
      <c r="GOH82" s="880"/>
      <c r="GOI82" s="874"/>
      <c r="GOJ82" s="874"/>
      <c r="GOK82" s="874"/>
      <c r="GOL82" s="875"/>
      <c r="GOM82" s="881"/>
      <c r="GON82" s="874"/>
      <c r="GOO82" s="875"/>
      <c r="GOP82" s="874"/>
      <c r="GOQ82" s="882"/>
      <c r="GOR82" s="874"/>
      <c r="GOS82" s="874"/>
      <c r="GOT82" s="883"/>
      <c r="GOU82" s="873"/>
      <c r="GOV82" s="875"/>
      <c r="GOW82" s="875"/>
      <c r="GOX82" s="874"/>
      <c r="GOY82" s="874"/>
      <c r="GOZ82" s="883"/>
      <c r="GPA82" s="872"/>
      <c r="GPB82" s="873"/>
      <c r="GPC82" s="874"/>
      <c r="GPD82" s="875"/>
      <c r="GPE82" s="876"/>
      <c r="GPF82" s="877"/>
      <c r="GPG82" s="877"/>
      <c r="GPH82" s="878"/>
      <c r="GPI82" s="879"/>
      <c r="GPJ82" s="873"/>
      <c r="GPK82" s="875"/>
      <c r="GPL82" s="880"/>
      <c r="GPM82" s="874"/>
      <c r="GPN82" s="874"/>
      <c r="GPO82" s="874"/>
      <c r="GPP82" s="875"/>
      <c r="GPQ82" s="881"/>
      <c r="GPR82" s="874"/>
      <c r="GPS82" s="875"/>
      <c r="GPT82" s="874"/>
      <c r="GPU82" s="882"/>
      <c r="GPV82" s="874"/>
      <c r="GPW82" s="874"/>
      <c r="GPX82" s="883"/>
      <c r="GPY82" s="873"/>
      <c r="GPZ82" s="875"/>
      <c r="GQA82" s="875"/>
      <c r="GQB82" s="874"/>
      <c r="GQC82" s="874"/>
      <c r="GQD82" s="883"/>
      <c r="GQE82" s="872"/>
      <c r="GQF82" s="873"/>
      <c r="GQG82" s="874"/>
      <c r="GQH82" s="875"/>
      <c r="GQI82" s="876"/>
      <c r="GQJ82" s="877"/>
      <c r="GQK82" s="877"/>
      <c r="GQL82" s="878"/>
      <c r="GQM82" s="879"/>
      <c r="GQN82" s="873"/>
      <c r="GQO82" s="875"/>
      <c r="GQP82" s="880"/>
      <c r="GQQ82" s="874"/>
      <c r="GQR82" s="874"/>
      <c r="GQS82" s="874"/>
      <c r="GQT82" s="875"/>
      <c r="GQU82" s="881"/>
      <c r="GQV82" s="874"/>
      <c r="GQW82" s="875"/>
      <c r="GQX82" s="874"/>
      <c r="GQY82" s="882"/>
      <c r="GQZ82" s="874"/>
      <c r="GRA82" s="874"/>
      <c r="GRB82" s="883"/>
      <c r="GRC82" s="873"/>
      <c r="GRD82" s="875"/>
      <c r="GRE82" s="875"/>
      <c r="GRF82" s="874"/>
      <c r="GRG82" s="874"/>
      <c r="GRH82" s="883"/>
      <c r="GRI82" s="872"/>
      <c r="GRJ82" s="873"/>
      <c r="GRK82" s="874"/>
      <c r="GRL82" s="875"/>
      <c r="GRM82" s="876"/>
      <c r="GRN82" s="877"/>
      <c r="GRO82" s="877"/>
      <c r="GRP82" s="878"/>
      <c r="GRQ82" s="879"/>
      <c r="GRR82" s="873"/>
      <c r="GRS82" s="875"/>
      <c r="GRT82" s="880"/>
      <c r="GRU82" s="874"/>
      <c r="GRV82" s="874"/>
      <c r="GRW82" s="874"/>
      <c r="GRX82" s="875"/>
      <c r="GRY82" s="881"/>
      <c r="GRZ82" s="874"/>
      <c r="GSA82" s="875"/>
      <c r="GSB82" s="874"/>
      <c r="GSC82" s="882"/>
      <c r="GSD82" s="874"/>
      <c r="GSE82" s="874"/>
      <c r="GSF82" s="883"/>
      <c r="GSG82" s="873"/>
      <c r="GSH82" s="875"/>
      <c r="GSI82" s="875"/>
      <c r="GSJ82" s="874"/>
      <c r="GSK82" s="874"/>
      <c r="GSL82" s="883"/>
      <c r="GSM82" s="872"/>
      <c r="GSN82" s="873"/>
      <c r="GSO82" s="874"/>
      <c r="GSP82" s="875"/>
      <c r="GSQ82" s="876"/>
      <c r="GSR82" s="877"/>
      <c r="GSS82" s="877"/>
      <c r="GST82" s="878"/>
      <c r="GSU82" s="879"/>
      <c r="GSV82" s="873"/>
      <c r="GSW82" s="875"/>
      <c r="GSX82" s="880"/>
      <c r="GSY82" s="874"/>
      <c r="GSZ82" s="874"/>
      <c r="GTA82" s="874"/>
      <c r="GTB82" s="875"/>
      <c r="GTC82" s="881"/>
      <c r="GTD82" s="874"/>
      <c r="GTE82" s="875"/>
      <c r="GTF82" s="874"/>
      <c r="GTG82" s="882"/>
      <c r="GTH82" s="874"/>
      <c r="GTI82" s="874"/>
      <c r="GTJ82" s="883"/>
      <c r="GTK82" s="873"/>
      <c r="GTL82" s="875"/>
      <c r="GTM82" s="875"/>
      <c r="GTN82" s="874"/>
      <c r="GTO82" s="874"/>
      <c r="GTP82" s="883"/>
      <c r="GTQ82" s="872"/>
      <c r="GTR82" s="873"/>
      <c r="GTS82" s="874"/>
      <c r="GTT82" s="875"/>
      <c r="GTU82" s="876"/>
      <c r="GTV82" s="877"/>
      <c r="GTW82" s="877"/>
      <c r="GTX82" s="878"/>
      <c r="GTY82" s="879"/>
      <c r="GTZ82" s="873"/>
      <c r="GUA82" s="875"/>
      <c r="GUB82" s="880"/>
      <c r="GUC82" s="874"/>
      <c r="GUD82" s="874"/>
      <c r="GUE82" s="874"/>
      <c r="GUF82" s="875"/>
      <c r="GUG82" s="881"/>
      <c r="GUH82" s="874"/>
      <c r="GUI82" s="875"/>
      <c r="GUJ82" s="874"/>
      <c r="GUK82" s="882"/>
      <c r="GUL82" s="874"/>
      <c r="GUM82" s="874"/>
      <c r="GUN82" s="883"/>
      <c r="GUO82" s="873"/>
      <c r="GUP82" s="875"/>
      <c r="GUQ82" s="875"/>
      <c r="GUR82" s="874"/>
      <c r="GUS82" s="874"/>
      <c r="GUT82" s="883"/>
      <c r="GUU82" s="872"/>
      <c r="GUV82" s="873"/>
      <c r="GUW82" s="874"/>
      <c r="GUX82" s="875"/>
      <c r="GUY82" s="876"/>
      <c r="GUZ82" s="877"/>
      <c r="GVA82" s="877"/>
      <c r="GVB82" s="878"/>
      <c r="GVC82" s="879"/>
      <c r="GVD82" s="873"/>
      <c r="GVE82" s="875"/>
      <c r="GVF82" s="880"/>
      <c r="GVG82" s="874"/>
      <c r="GVH82" s="874"/>
      <c r="GVI82" s="874"/>
      <c r="GVJ82" s="875"/>
      <c r="GVK82" s="881"/>
      <c r="GVL82" s="874"/>
      <c r="GVM82" s="875"/>
      <c r="GVN82" s="874"/>
      <c r="GVO82" s="882"/>
      <c r="GVP82" s="874"/>
      <c r="GVQ82" s="874"/>
      <c r="GVR82" s="883"/>
      <c r="GVS82" s="873"/>
      <c r="GVT82" s="875"/>
      <c r="GVU82" s="875"/>
      <c r="GVV82" s="874"/>
      <c r="GVW82" s="874"/>
      <c r="GVX82" s="883"/>
      <c r="GVY82" s="872"/>
      <c r="GVZ82" s="873"/>
      <c r="GWA82" s="874"/>
      <c r="GWB82" s="875"/>
      <c r="GWC82" s="876"/>
      <c r="GWD82" s="877"/>
      <c r="GWE82" s="877"/>
      <c r="GWF82" s="878"/>
      <c r="GWG82" s="879"/>
      <c r="GWH82" s="873"/>
      <c r="GWI82" s="875"/>
      <c r="GWJ82" s="880"/>
      <c r="GWK82" s="874"/>
      <c r="GWL82" s="874"/>
      <c r="GWM82" s="874"/>
      <c r="GWN82" s="875"/>
      <c r="GWO82" s="881"/>
      <c r="GWP82" s="874"/>
      <c r="GWQ82" s="875"/>
      <c r="GWR82" s="874"/>
      <c r="GWS82" s="882"/>
      <c r="GWT82" s="874"/>
      <c r="GWU82" s="874"/>
      <c r="GWV82" s="883"/>
      <c r="GWW82" s="873"/>
      <c r="GWX82" s="875"/>
      <c r="GWY82" s="875"/>
      <c r="GWZ82" s="874"/>
      <c r="GXA82" s="874"/>
      <c r="GXB82" s="883"/>
      <c r="GXC82" s="872"/>
      <c r="GXD82" s="873"/>
      <c r="GXE82" s="874"/>
      <c r="GXF82" s="875"/>
      <c r="GXG82" s="876"/>
      <c r="GXH82" s="877"/>
      <c r="GXI82" s="877"/>
      <c r="GXJ82" s="878"/>
      <c r="GXK82" s="879"/>
      <c r="GXL82" s="873"/>
      <c r="GXM82" s="875"/>
      <c r="GXN82" s="880"/>
      <c r="GXO82" s="874"/>
      <c r="GXP82" s="874"/>
      <c r="GXQ82" s="874"/>
      <c r="GXR82" s="875"/>
      <c r="GXS82" s="881"/>
      <c r="GXT82" s="874"/>
      <c r="GXU82" s="875"/>
      <c r="GXV82" s="874"/>
      <c r="GXW82" s="882"/>
      <c r="GXX82" s="874"/>
      <c r="GXY82" s="874"/>
      <c r="GXZ82" s="883"/>
      <c r="GYA82" s="873"/>
      <c r="GYB82" s="875"/>
      <c r="GYC82" s="875"/>
      <c r="GYD82" s="874"/>
      <c r="GYE82" s="874"/>
      <c r="GYF82" s="883"/>
      <c r="GYG82" s="872"/>
      <c r="GYH82" s="873"/>
      <c r="GYI82" s="874"/>
      <c r="GYJ82" s="875"/>
      <c r="GYK82" s="876"/>
      <c r="GYL82" s="877"/>
      <c r="GYM82" s="877"/>
      <c r="GYN82" s="878"/>
      <c r="GYO82" s="879"/>
      <c r="GYP82" s="873"/>
      <c r="GYQ82" s="875"/>
      <c r="GYR82" s="880"/>
      <c r="GYS82" s="874"/>
      <c r="GYT82" s="874"/>
      <c r="GYU82" s="874"/>
      <c r="GYV82" s="875"/>
      <c r="GYW82" s="881"/>
      <c r="GYX82" s="874"/>
      <c r="GYY82" s="875"/>
      <c r="GYZ82" s="874"/>
      <c r="GZA82" s="882"/>
      <c r="GZB82" s="874"/>
      <c r="GZC82" s="874"/>
      <c r="GZD82" s="883"/>
      <c r="GZE82" s="873"/>
      <c r="GZF82" s="875"/>
      <c r="GZG82" s="875"/>
      <c r="GZH82" s="874"/>
      <c r="GZI82" s="874"/>
      <c r="GZJ82" s="883"/>
      <c r="GZK82" s="872"/>
      <c r="GZL82" s="873"/>
      <c r="GZM82" s="874"/>
      <c r="GZN82" s="875"/>
      <c r="GZO82" s="876"/>
      <c r="GZP82" s="877"/>
      <c r="GZQ82" s="877"/>
      <c r="GZR82" s="878"/>
      <c r="GZS82" s="879"/>
      <c r="GZT82" s="873"/>
      <c r="GZU82" s="875"/>
      <c r="GZV82" s="880"/>
      <c r="GZW82" s="874"/>
      <c r="GZX82" s="874"/>
      <c r="GZY82" s="874"/>
      <c r="GZZ82" s="875"/>
      <c r="HAA82" s="881"/>
      <c r="HAB82" s="874"/>
      <c r="HAC82" s="875"/>
      <c r="HAD82" s="874"/>
      <c r="HAE82" s="882"/>
      <c r="HAF82" s="874"/>
      <c r="HAG82" s="874"/>
      <c r="HAH82" s="883"/>
      <c r="HAI82" s="873"/>
      <c r="HAJ82" s="875"/>
      <c r="HAK82" s="875"/>
      <c r="HAL82" s="874"/>
      <c r="HAM82" s="874"/>
      <c r="HAN82" s="883"/>
      <c r="HAO82" s="872"/>
      <c r="HAP82" s="873"/>
      <c r="HAQ82" s="874"/>
      <c r="HAR82" s="875"/>
      <c r="HAS82" s="876"/>
      <c r="HAT82" s="877"/>
      <c r="HAU82" s="877"/>
      <c r="HAV82" s="878"/>
      <c r="HAW82" s="879"/>
      <c r="HAX82" s="873"/>
      <c r="HAY82" s="875"/>
      <c r="HAZ82" s="880"/>
      <c r="HBA82" s="874"/>
      <c r="HBB82" s="874"/>
      <c r="HBC82" s="874"/>
      <c r="HBD82" s="875"/>
      <c r="HBE82" s="881"/>
      <c r="HBF82" s="874"/>
      <c r="HBG82" s="875"/>
      <c r="HBH82" s="874"/>
      <c r="HBI82" s="882"/>
      <c r="HBJ82" s="874"/>
      <c r="HBK82" s="874"/>
      <c r="HBL82" s="883"/>
      <c r="HBM82" s="873"/>
      <c r="HBN82" s="875"/>
      <c r="HBO82" s="875"/>
      <c r="HBP82" s="874"/>
      <c r="HBQ82" s="874"/>
      <c r="HBR82" s="883"/>
      <c r="HBS82" s="872"/>
      <c r="HBT82" s="873"/>
      <c r="HBU82" s="874"/>
      <c r="HBV82" s="875"/>
      <c r="HBW82" s="876"/>
      <c r="HBX82" s="877"/>
      <c r="HBY82" s="877"/>
      <c r="HBZ82" s="878"/>
      <c r="HCA82" s="879"/>
      <c r="HCB82" s="873"/>
      <c r="HCC82" s="875"/>
      <c r="HCD82" s="880"/>
      <c r="HCE82" s="874"/>
      <c r="HCF82" s="874"/>
      <c r="HCG82" s="874"/>
      <c r="HCH82" s="875"/>
      <c r="HCI82" s="881"/>
      <c r="HCJ82" s="874"/>
      <c r="HCK82" s="875"/>
      <c r="HCL82" s="874"/>
      <c r="HCM82" s="882"/>
      <c r="HCN82" s="874"/>
      <c r="HCO82" s="874"/>
      <c r="HCP82" s="883"/>
      <c r="HCQ82" s="873"/>
      <c r="HCR82" s="875"/>
      <c r="HCS82" s="875"/>
      <c r="HCT82" s="874"/>
      <c r="HCU82" s="874"/>
      <c r="HCV82" s="883"/>
      <c r="HCW82" s="872"/>
      <c r="HCX82" s="873"/>
      <c r="HCY82" s="874"/>
      <c r="HCZ82" s="875"/>
      <c r="HDA82" s="876"/>
      <c r="HDB82" s="877"/>
      <c r="HDC82" s="877"/>
      <c r="HDD82" s="878"/>
      <c r="HDE82" s="879"/>
      <c r="HDF82" s="873"/>
      <c r="HDG82" s="875"/>
      <c r="HDH82" s="880"/>
      <c r="HDI82" s="874"/>
      <c r="HDJ82" s="874"/>
      <c r="HDK82" s="874"/>
      <c r="HDL82" s="875"/>
      <c r="HDM82" s="881"/>
      <c r="HDN82" s="874"/>
      <c r="HDO82" s="875"/>
      <c r="HDP82" s="874"/>
      <c r="HDQ82" s="882"/>
      <c r="HDR82" s="874"/>
      <c r="HDS82" s="874"/>
      <c r="HDT82" s="883"/>
      <c r="HDU82" s="873"/>
      <c r="HDV82" s="875"/>
      <c r="HDW82" s="875"/>
      <c r="HDX82" s="874"/>
      <c r="HDY82" s="874"/>
      <c r="HDZ82" s="883"/>
      <c r="HEA82" s="872"/>
      <c r="HEB82" s="873"/>
      <c r="HEC82" s="874"/>
      <c r="HED82" s="875"/>
      <c r="HEE82" s="876"/>
      <c r="HEF82" s="877"/>
      <c r="HEG82" s="877"/>
      <c r="HEH82" s="878"/>
      <c r="HEI82" s="879"/>
      <c r="HEJ82" s="873"/>
      <c r="HEK82" s="875"/>
      <c r="HEL82" s="880"/>
      <c r="HEM82" s="874"/>
      <c r="HEN82" s="874"/>
      <c r="HEO82" s="874"/>
      <c r="HEP82" s="875"/>
      <c r="HEQ82" s="881"/>
      <c r="HER82" s="874"/>
      <c r="HES82" s="875"/>
      <c r="HET82" s="874"/>
      <c r="HEU82" s="882"/>
      <c r="HEV82" s="874"/>
      <c r="HEW82" s="874"/>
      <c r="HEX82" s="883"/>
      <c r="HEY82" s="873"/>
      <c r="HEZ82" s="875"/>
      <c r="HFA82" s="875"/>
      <c r="HFB82" s="874"/>
      <c r="HFC82" s="874"/>
      <c r="HFD82" s="883"/>
      <c r="HFE82" s="872"/>
      <c r="HFF82" s="873"/>
      <c r="HFG82" s="874"/>
      <c r="HFH82" s="875"/>
      <c r="HFI82" s="876"/>
      <c r="HFJ82" s="877"/>
      <c r="HFK82" s="877"/>
      <c r="HFL82" s="878"/>
      <c r="HFM82" s="879"/>
      <c r="HFN82" s="873"/>
      <c r="HFO82" s="875"/>
      <c r="HFP82" s="880"/>
      <c r="HFQ82" s="874"/>
      <c r="HFR82" s="874"/>
      <c r="HFS82" s="874"/>
      <c r="HFT82" s="875"/>
      <c r="HFU82" s="881"/>
      <c r="HFV82" s="874"/>
      <c r="HFW82" s="875"/>
      <c r="HFX82" s="874"/>
      <c r="HFY82" s="882"/>
      <c r="HFZ82" s="874"/>
      <c r="HGA82" s="874"/>
      <c r="HGB82" s="883"/>
      <c r="HGC82" s="873"/>
      <c r="HGD82" s="875"/>
      <c r="HGE82" s="875"/>
      <c r="HGF82" s="874"/>
      <c r="HGG82" s="874"/>
      <c r="HGH82" s="883"/>
      <c r="HGI82" s="872"/>
      <c r="HGJ82" s="873"/>
      <c r="HGK82" s="874"/>
      <c r="HGL82" s="875"/>
      <c r="HGM82" s="876"/>
      <c r="HGN82" s="877"/>
      <c r="HGO82" s="877"/>
      <c r="HGP82" s="878"/>
      <c r="HGQ82" s="879"/>
      <c r="HGR82" s="873"/>
      <c r="HGS82" s="875"/>
      <c r="HGT82" s="880"/>
      <c r="HGU82" s="874"/>
      <c r="HGV82" s="874"/>
      <c r="HGW82" s="874"/>
      <c r="HGX82" s="875"/>
      <c r="HGY82" s="881"/>
      <c r="HGZ82" s="874"/>
      <c r="HHA82" s="875"/>
      <c r="HHB82" s="874"/>
      <c r="HHC82" s="882"/>
      <c r="HHD82" s="874"/>
      <c r="HHE82" s="874"/>
      <c r="HHF82" s="883"/>
      <c r="HHG82" s="873"/>
      <c r="HHH82" s="875"/>
      <c r="HHI82" s="875"/>
      <c r="HHJ82" s="874"/>
      <c r="HHK82" s="874"/>
      <c r="HHL82" s="883"/>
      <c r="HHM82" s="872"/>
      <c r="HHN82" s="873"/>
      <c r="HHO82" s="874"/>
      <c r="HHP82" s="875"/>
      <c r="HHQ82" s="876"/>
      <c r="HHR82" s="877"/>
      <c r="HHS82" s="877"/>
      <c r="HHT82" s="878"/>
      <c r="HHU82" s="879"/>
      <c r="HHV82" s="873"/>
      <c r="HHW82" s="875"/>
      <c r="HHX82" s="880"/>
      <c r="HHY82" s="874"/>
      <c r="HHZ82" s="874"/>
      <c r="HIA82" s="874"/>
      <c r="HIB82" s="875"/>
      <c r="HIC82" s="881"/>
      <c r="HID82" s="874"/>
      <c r="HIE82" s="875"/>
      <c r="HIF82" s="874"/>
      <c r="HIG82" s="882"/>
      <c r="HIH82" s="874"/>
      <c r="HII82" s="874"/>
      <c r="HIJ82" s="883"/>
      <c r="HIK82" s="873"/>
      <c r="HIL82" s="875"/>
      <c r="HIM82" s="875"/>
      <c r="HIN82" s="874"/>
      <c r="HIO82" s="874"/>
      <c r="HIP82" s="883"/>
      <c r="HIQ82" s="872"/>
      <c r="HIR82" s="873"/>
      <c r="HIS82" s="874"/>
      <c r="HIT82" s="875"/>
      <c r="HIU82" s="876"/>
      <c r="HIV82" s="877"/>
      <c r="HIW82" s="877"/>
      <c r="HIX82" s="878"/>
      <c r="HIY82" s="879"/>
      <c r="HIZ82" s="873"/>
      <c r="HJA82" s="875"/>
      <c r="HJB82" s="880"/>
      <c r="HJC82" s="874"/>
      <c r="HJD82" s="874"/>
      <c r="HJE82" s="874"/>
      <c r="HJF82" s="875"/>
      <c r="HJG82" s="881"/>
      <c r="HJH82" s="874"/>
      <c r="HJI82" s="875"/>
      <c r="HJJ82" s="874"/>
      <c r="HJK82" s="882"/>
      <c r="HJL82" s="874"/>
      <c r="HJM82" s="874"/>
      <c r="HJN82" s="883"/>
      <c r="HJO82" s="873"/>
      <c r="HJP82" s="875"/>
      <c r="HJQ82" s="875"/>
      <c r="HJR82" s="874"/>
      <c r="HJS82" s="874"/>
      <c r="HJT82" s="883"/>
      <c r="HJU82" s="872"/>
      <c r="HJV82" s="873"/>
      <c r="HJW82" s="874"/>
      <c r="HJX82" s="875"/>
      <c r="HJY82" s="876"/>
      <c r="HJZ82" s="877"/>
      <c r="HKA82" s="877"/>
      <c r="HKB82" s="878"/>
      <c r="HKC82" s="879"/>
      <c r="HKD82" s="873"/>
      <c r="HKE82" s="875"/>
      <c r="HKF82" s="880"/>
      <c r="HKG82" s="874"/>
      <c r="HKH82" s="874"/>
      <c r="HKI82" s="874"/>
      <c r="HKJ82" s="875"/>
      <c r="HKK82" s="881"/>
      <c r="HKL82" s="874"/>
      <c r="HKM82" s="875"/>
      <c r="HKN82" s="874"/>
      <c r="HKO82" s="882"/>
      <c r="HKP82" s="874"/>
      <c r="HKQ82" s="874"/>
      <c r="HKR82" s="883"/>
      <c r="HKS82" s="873"/>
      <c r="HKT82" s="875"/>
      <c r="HKU82" s="875"/>
      <c r="HKV82" s="874"/>
      <c r="HKW82" s="874"/>
      <c r="HKX82" s="883"/>
      <c r="HKY82" s="872"/>
      <c r="HKZ82" s="873"/>
      <c r="HLA82" s="874"/>
      <c r="HLB82" s="875"/>
      <c r="HLC82" s="876"/>
      <c r="HLD82" s="877"/>
      <c r="HLE82" s="877"/>
      <c r="HLF82" s="878"/>
      <c r="HLG82" s="879"/>
      <c r="HLH82" s="873"/>
      <c r="HLI82" s="875"/>
      <c r="HLJ82" s="880"/>
      <c r="HLK82" s="874"/>
      <c r="HLL82" s="874"/>
      <c r="HLM82" s="874"/>
      <c r="HLN82" s="875"/>
      <c r="HLO82" s="881"/>
      <c r="HLP82" s="874"/>
      <c r="HLQ82" s="875"/>
      <c r="HLR82" s="874"/>
      <c r="HLS82" s="882"/>
      <c r="HLT82" s="874"/>
      <c r="HLU82" s="874"/>
      <c r="HLV82" s="883"/>
      <c r="HLW82" s="873"/>
      <c r="HLX82" s="875"/>
      <c r="HLY82" s="875"/>
      <c r="HLZ82" s="874"/>
      <c r="HMA82" s="874"/>
      <c r="HMB82" s="883"/>
      <c r="HMC82" s="872"/>
      <c r="HMD82" s="873"/>
      <c r="HME82" s="874"/>
      <c r="HMF82" s="875"/>
      <c r="HMG82" s="876"/>
      <c r="HMH82" s="877"/>
      <c r="HMI82" s="877"/>
      <c r="HMJ82" s="878"/>
      <c r="HMK82" s="879"/>
      <c r="HML82" s="873"/>
      <c r="HMM82" s="875"/>
      <c r="HMN82" s="880"/>
      <c r="HMO82" s="874"/>
      <c r="HMP82" s="874"/>
      <c r="HMQ82" s="874"/>
      <c r="HMR82" s="875"/>
      <c r="HMS82" s="881"/>
      <c r="HMT82" s="874"/>
      <c r="HMU82" s="875"/>
      <c r="HMV82" s="874"/>
      <c r="HMW82" s="882"/>
      <c r="HMX82" s="874"/>
      <c r="HMY82" s="874"/>
      <c r="HMZ82" s="883"/>
      <c r="HNA82" s="873"/>
      <c r="HNB82" s="875"/>
      <c r="HNC82" s="875"/>
      <c r="HND82" s="874"/>
      <c r="HNE82" s="874"/>
      <c r="HNF82" s="883"/>
      <c r="HNG82" s="872"/>
      <c r="HNH82" s="873"/>
      <c r="HNI82" s="874"/>
      <c r="HNJ82" s="875"/>
      <c r="HNK82" s="876"/>
      <c r="HNL82" s="877"/>
      <c r="HNM82" s="877"/>
      <c r="HNN82" s="878"/>
      <c r="HNO82" s="879"/>
      <c r="HNP82" s="873"/>
      <c r="HNQ82" s="875"/>
      <c r="HNR82" s="880"/>
      <c r="HNS82" s="874"/>
      <c r="HNT82" s="874"/>
      <c r="HNU82" s="874"/>
      <c r="HNV82" s="875"/>
      <c r="HNW82" s="881"/>
      <c r="HNX82" s="874"/>
      <c r="HNY82" s="875"/>
      <c r="HNZ82" s="874"/>
      <c r="HOA82" s="882"/>
      <c r="HOB82" s="874"/>
      <c r="HOC82" s="874"/>
      <c r="HOD82" s="883"/>
      <c r="HOE82" s="873"/>
      <c r="HOF82" s="875"/>
      <c r="HOG82" s="875"/>
      <c r="HOH82" s="874"/>
      <c r="HOI82" s="874"/>
      <c r="HOJ82" s="883"/>
      <c r="HOK82" s="872"/>
      <c r="HOL82" s="873"/>
      <c r="HOM82" s="874"/>
      <c r="HON82" s="875"/>
      <c r="HOO82" s="876"/>
      <c r="HOP82" s="877"/>
      <c r="HOQ82" s="877"/>
      <c r="HOR82" s="878"/>
      <c r="HOS82" s="879"/>
      <c r="HOT82" s="873"/>
      <c r="HOU82" s="875"/>
      <c r="HOV82" s="880"/>
      <c r="HOW82" s="874"/>
      <c r="HOX82" s="874"/>
      <c r="HOY82" s="874"/>
      <c r="HOZ82" s="875"/>
      <c r="HPA82" s="881"/>
      <c r="HPB82" s="874"/>
      <c r="HPC82" s="875"/>
      <c r="HPD82" s="874"/>
      <c r="HPE82" s="882"/>
      <c r="HPF82" s="874"/>
      <c r="HPG82" s="874"/>
      <c r="HPH82" s="883"/>
      <c r="HPI82" s="873"/>
      <c r="HPJ82" s="875"/>
      <c r="HPK82" s="875"/>
      <c r="HPL82" s="874"/>
      <c r="HPM82" s="874"/>
      <c r="HPN82" s="883"/>
      <c r="HPO82" s="872"/>
      <c r="HPP82" s="873"/>
      <c r="HPQ82" s="874"/>
      <c r="HPR82" s="875"/>
      <c r="HPS82" s="876"/>
      <c r="HPT82" s="877"/>
      <c r="HPU82" s="877"/>
      <c r="HPV82" s="878"/>
      <c r="HPW82" s="879"/>
      <c r="HPX82" s="873"/>
      <c r="HPY82" s="875"/>
      <c r="HPZ82" s="880"/>
      <c r="HQA82" s="874"/>
      <c r="HQB82" s="874"/>
      <c r="HQC82" s="874"/>
      <c r="HQD82" s="875"/>
      <c r="HQE82" s="881"/>
      <c r="HQF82" s="874"/>
      <c r="HQG82" s="875"/>
      <c r="HQH82" s="874"/>
      <c r="HQI82" s="882"/>
      <c r="HQJ82" s="874"/>
      <c r="HQK82" s="874"/>
      <c r="HQL82" s="883"/>
      <c r="HQM82" s="873"/>
      <c r="HQN82" s="875"/>
      <c r="HQO82" s="875"/>
      <c r="HQP82" s="874"/>
      <c r="HQQ82" s="874"/>
      <c r="HQR82" s="883"/>
      <c r="HQS82" s="872"/>
      <c r="HQT82" s="873"/>
      <c r="HQU82" s="874"/>
      <c r="HQV82" s="875"/>
      <c r="HQW82" s="876"/>
      <c r="HQX82" s="877"/>
      <c r="HQY82" s="877"/>
      <c r="HQZ82" s="878"/>
      <c r="HRA82" s="879"/>
      <c r="HRB82" s="873"/>
      <c r="HRC82" s="875"/>
      <c r="HRD82" s="880"/>
      <c r="HRE82" s="874"/>
      <c r="HRF82" s="874"/>
      <c r="HRG82" s="874"/>
      <c r="HRH82" s="875"/>
      <c r="HRI82" s="881"/>
      <c r="HRJ82" s="874"/>
      <c r="HRK82" s="875"/>
      <c r="HRL82" s="874"/>
      <c r="HRM82" s="882"/>
      <c r="HRN82" s="874"/>
      <c r="HRO82" s="874"/>
      <c r="HRP82" s="883"/>
      <c r="HRQ82" s="873"/>
      <c r="HRR82" s="875"/>
      <c r="HRS82" s="875"/>
      <c r="HRT82" s="874"/>
      <c r="HRU82" s="874"/>
      <c r="HRV82" s="883"/>
      <c r="HRW82" s="872"/>
      <c r="HRX82" s="873"/>
      <c r="HRY82" s="874"/>
      <c r="HRZ82" s="875"/>
      <c r="HSA82" s="876"/>
      <c r="HSB82" s="877"/>
      <c r="HSC82" s="877"/>
      <c r="HSD82" s="878"/>
      <c r="HSE82" s="879"/>
      <c r="HSF82" s="873"/>
      <c r="HSG82" s="875"/>
      <c r="HSH82" s="880"/>
      <c r="HSI82" s="874"/>
      <c r="HSJ82" s="874"/>
      <c r="HSK82" s="874"/>
      <c r="HSL82" s="875"/>
      <c r="HSM82" s="881"/>
      <c r="HSN82" s="874"/>
      <c r="HSO82" s="875"/>
      <c r="HSP82" s="874"/>
      <c r="HSQ82" s="882"/>
      <c r="HSR82" s="874"/>
      <c r="HSS82" s="874"/>
      <c r="HST82" s="883"/>
      <c r="HSU82" s="873"/>
      <c r="HSV82" s="875"/>
      <c r="HSW82" s="875"/>
      <c r="HSX82" s="874"/>
      <c r="HSY82" s="874"/>
      <c r="HSZ82" s="883"/>
      <c r="HTA82" s="872"/>
      <c r="HTB82" s="873"/>
      <c r="HTC82" s="874"/>
      <c r="HTD82" s="875"/>
      <c r="HTE82" s="876"/>
      <c r="HTF82" s="877"/>
      <c r="HTG82" s="877"/>
      <c r="HTH82" s="878"/>
      <c r="HTI82" s="879"/>
      <c r="HTJ82" s="873"/>
      <c r="HTK82" s="875"/>
      <c r="HTL82" s="880"/>
      <c r="HTM82" s="874"/>
      <c r="HTN82" s="874"/>
      <c r="HTO82" s="874"/>
      <c r="HTP82" s="875"/>
      <c r="HTQ82" s="881"/>
      <c r="HTR82" s="874"/>
      <c r="HTS82" s="875"/>
      <c r="HTT82" s="874"/>
      <c r="HTU82" s="882"/>
      <c r="HTV82" s="874"/>
      <c r="HTW82" s="874"/>
      <c r="HTX82" s="883"/>
      <c r="HTY82" s="873"/>
      <c r="HTZ82" s="875"/>
      <c r="HUA82" s="875"/>
      <c r="HUB82" s="874"/>
      <c r="HUC82" s="874"/>
      <c r="HUD82" s="883"/>
      <c r="HUE82" s="872"/>
      <c r="HUF82" s="873"/>
      <c r="HUG82" s="874"/>
      <c r="HUH82" s="875"/>
      <c r="HUI82" s="876"/>
      <c r="HUJ82" s="877"/>
      <c r="HUK82" s="877"/>
      <c r="HUL82" s="878"/>
      <c r="HUM82" s="879"/>
      <c r="HUN82" s="873"/>
      <c r="HUO82" s="875"/>
      <c r="HUP82" s="880"/>
      <c r="HUQ82" s="874"/>
      <c r="HUR82" s="874"/>
      <c r="HUS82" s="874"/>
      <c r="HUT82" s="875"/>
      <c r="HUU82" s="881"/>
      <c r="HUV82" s="874"/>
      <c r="HUW82" s="875"/>
      <c r="HUX82" s="874"/>
      <c r="HUY82" s="882"/>
      <c r="HUZ82" s="874"/>
      <c r="HVA82" s="874"/>
      <c r="HVB82" s="883"/>
      <c r="HVC82" s="873"/>
      <c r="HVD82" s="875"/>
      <c r="HVE82" s="875"/>
      <c r="HVF82" s="874"/>
      <c r="HVG82" s="874"/>
      <c r="HVH82" s="883"/>
      <c r="HVI82" s="872"/>
      <c r="HVJ82" s="873"/>
      <c r="HVK82" s="874"/>
      <c r="HVL82" s="875"/>
      <c r="HVM82" s="876"/>
      <c r="HVN82" s="877"/>
      <c r="HVO82" s="877"/>
      <c r="HVP82" s="878"/>
      <c r="HVQ82" s="879"/>
      <c r="HVR82" s="873"/>
      <c r="HVS82" s="875"/>
      <c r="HVT82" s="880"/>
      <c r="HVU82" s="874"/>
      <c r="HVV82" s="874"/>
      <c r="HVW82" s="874"/>
      <c r="HVX82" s="875"/>
      <c r="HVY82" s="881"/>
      <c r="HVZ82" s="874"/>
      <c r="HWA82" s="875"/>
      <c r="HWB82" s="874"/>
      <c r="HWC82" s="882"/>
      <c r="HWD82" s="874"/>
      <c r="HWE82" s="874"/>
      <c r="HWF82" s="883"/>
      <c r="HWG82" s="873"/>
      <c r="HWH82" s="875"/>
      <c r="HWI82" s="875"/>
      <c r="HWJ82" s="874"/>
      <c r="HWK82" s="874"/>
      <c r="HWL82" s="883"/>
      <c r="HWM82" s="872"/>
      <c r="HWN82" s="873"/>
      <c r="HWO82" s="874"/>
      <c r="HWP82" s="875"/>
      <c r="HWQ82" s="876"/>
      <c r="HWR82" s="877"/>
      <c r="HWS82" s="877"/>
      <c r="HWT82" s="878"/>
      <c r="HWU82" s="879"/>
      <c r="HWV82" s="873"/>
      <c r="HWW82" s="875"/>
      <c r="HWX82" s="880"/>
      <c r="HWY82" s="874"/>
      <c r="HWZ82" s="874"/>
      <c r="HXA82" s="874"/>
      <c r="HXB82" s="875"/>
      <c r="HXC82" s="881"/>
      <c r="HXD82" s="874"/>
      <c r="HXE82" s="875"/>
      <c r="HXF82" s="874"/>
      <c r="HXG82" s="882"/>
      <c r="HXH82" s="874"/>
      <c r="HXI82" s="874"/>
      <c r="HXJ82" s="883"/>
      <c r="HXK82" s="873"/>
      <c r="HXL82" s="875"/>
      <c r="HXM82" s="875"/>
      <c r="HXN82" s="874"/>
      <c r="HXO82" s="874"/>
      <c r="HXP82" s="883"/>
      <c r="HXQ82" s="872"/>
      <c r="HXR82" s="873"/>
      <c r="HXS82" s="874"/>
      <c r="HXT82" s="875"/>
      <c r="HXU82" s="876"/>
      <c r="HXV82" s="877"/>
      <c r="HXW82" s="877"/>
      <c r="HXX82" s="878"/>
      <c r="HXY82" s="879"/>
      <c r="HXZ82" s="873"/>
      <c r="HYA82" s="875"/>
      <c r="HYB82" s="880"/>
      <c r="HYC82" s="874"/>
      <c r="HYD82" s="874"/>
      <c r="HYE82" s="874"/>
      <c r="HYF82" s="875"/>
      <c r="HYG82" s="881"/>
      <c r="HYH82" s="874"/>
      <c r="HYI82" s="875"/>
      <c r="HYJ82" s="874"/>
      <c r="HYK82" s="882"/>
      <c r="HYL82" s="874"/>
      <c r="HYM82" s="874"/>
      <c r="HYN82" s="883"/>
      <c r="HYO82" s="873"/>
      <c r="HYP82" s="875"/>
      <c r="HYQ82" s="875"/>
      <c r="HYR82" s="874"/>
      <c r="HYS82" s="874"/>
      <c r="HYT82" s="883"/>
      <c r="HYU82" s="872"/>
      <c r="HYV82" s="873"/>
      <c r="HYW82" s="874"/>
      <c r="HYX82" s="875"/>
      <c r="HYY82" s="876"/>
      <c r="HYZ82" s="877"/>
      <c r="HZA82" s="877"/>
      <c r="HZB82" s="878"/>
      <c r="HZC82" s="879"/>
      <c r="HZD82" s="873"/>
      <c r="HZE82" s="875"/>
      <c r="HZF82" s="880"/>
      <c r="HZG82" s="874"/>
      <c r="HZH82" s="874"/>
      <c r="HZI82" s="874"/>
      <c r="HZJ82" s="875"/>
      <c r="HZK82" s="881"/>
      <c r="HZL82" s="874"/>
      <c r="HZM82" s="875"/>
      <c r="HZN82" s="874"/>
      <c r="HZO82" s="882"/>
      <c r="HZP82" s="874"/>
      <c r="HZQ82" s="874"/>
      <c r="HZR82" s="883"/>
      <c r="HZS82" s="873"/>
      <c r="HZT82" s="875"/>
      <c r="HZU82" s="875"/>
      <c r="HZV82" s="874"/>
      <c r="HZW82" s="874"/>
      <c r="HZX82" s="883"/>
      <c r="HZY82" s="872"/>
      <c r="HZZ82" s="873"/>
      <c r="IAA82" s="874"/>
      <c r="IAB82" s="875"/>
      <c r="IAC82" s="876"/>
      <c r="IAD82" s="877"/>
      <c r="IAE82" s="877"/>
      <c r="IAF82" s="878"/>
      <c r="IAG82" s="879"/>
      <c r="IAH82" s="873"/>
      <c r="IAI82" s="875"/>
      <c r="IAJ82" s="880"/>
      <c r="IAK82" s="874"/>
      <c r="IAL82" s="874"/>
      <c r="IAM82" s="874"/>
      <c r="IAN82" s="875"/>
      <c r="IAO82" s="881"/>
      <c r="IAP82" s="874"/>
      <c r="IAQ82" s="875"/>
      <c r="IAR82" s="874"/>
      <c r="IAS82" s="882"/>
      <c r="IAT82" s="874"/>
      <c r="IAU82" s="874"/>
      <c r="IAV82" s="883"/>
      <c r="IAW82" s="873"/>
      <c r="IAX82" s="875"/>
      <c r="IAY82" s="875"/>
      <c r="IAZ82" s="874"/>
      <c r="IBA82" s="874"/>
      <c r="IBB82" s="883"/>
      <c r="IBC82" s="872"/>
      <c r="IBD82" s="873"/>
      <c r="IBE82" s="874"/>
      <c r="IBF82" s="875"/>
      <c r="IBG82" s="876"/>
      <c r="IBH82" s="877"/>
      <c r="IBI82" s="877"/>
      <c r="IBJ82" s="878"/>
      <c r="IBK82" s="879"/>
      <c r="IBL82" s="873"/>
      <c r="IBM82" s="875"/>
      <c r="IBN82" s="880"/>
      <c r="IBO82" s="874"/>
      <c r="IBP82" s="874"/>
      <c r="IBQ82" s="874"/>
      <c r="IBR82" s="875"/>
      <c r="IBS82" s="881"/>
      <c r="IBT82" s="874"/>
      <c r="IBU82" s="875"/>
      <c r="IBV82" s="874"/>
      <c r="IBW82" s="882"/>
      <c r="IBX82" s="874"/>
      <c r="IBY82" s="874"/>
      <c r="IBZ82" s="883"/>
      <c r="ICA82" s="873"/>
      <c r="ICB82" s="875"/>
      <c r="ICC82" s="875"/>
      <c r="ICD82" s="874"/>
      <c r="ICE82" s="874"/>
      <c r="ICF82" s="883"/>
      <c r="ICG82" s="872"/>
      <c r="ICH82" s="873"/>
      <c r="ICI82" s="874"/>
      <c r="ICJ82" s="875"/>
      <c r="ICK82" s="876"/>
      <c r="ICL82" s="877"/>
      <c r="ICM82" s="877"/>
      <c r="ICN82" s="878"/>
      <c r="ICO82" s="879"/>
      <c r="ICP82" s="873"/>
      <c r="ICQ82" s="875"/>
      <c r="ICR82" s="880"/>
      <c r="ICS82" s="874"/>
      <c r="ICT82" s="874"/>
      <c r="ICU82" s="874"/>
      <c r="ICV82" s="875"/>
      <c r="ICW82" s="881"/>
      <c r="ICX82" s="874"/>
      <c r="ICY82" s="875"/>
      <c r="ICZ82" s="874"/>
      <c r="IDA82" s="882"/>
      <c r="IDB82" s="874"/>
      <c r="IDC82" s="874"/>
      <c r="IDD82" s="883"/>
      <c r="IDE82" s="873"/>
      <c r="IDF82" s="875"/>
      <c r="IDG82" s="875"/>
      <c r="IDH82" s="874"/>
      <c r="IDI82" s="874"/>
      <c r="IDJ82" s="883"/>
      <c r="IDK82" s="872"/>
      <c r="IDL82" s="873"/>
      <c r="IDM82" s="874"/>
      <c r="IDN82" s="875"/>
      <c r="IDO82" s="876"/>
      <c r="IDP82" s="877"/>
      <c r="IDQ82" s="877"/>
      <c r="IDR82" s="878"/>
      <c r="IDS82" s="879"/>
      <c r="IDT82" s="873"/>
      <c r="IDU82" s="875"/>
      <c r="IDV82" s="880"/>
      <c r="IDW82" s="874"/>
      <c r="IDX82" s="874"/>
      <c r="IDY82" s="874"/>
      <c r="IDZ82" s="875"/>
      <c r="IEA82" s="881"/>
      <c r="IEB82" s="874"/>
      <c r="IEC82" s="875"/>
      <c r="IED82" s="874"/>
      <c r="IEE82" s="882"/>
      <c r="IEF82" s="874"/>
      <c r="IEG82" s="874"/>
      <c r="IEH82" s="883"/>
      <c r="IEI82" s="873"/>
      <c r="IEJ82" s="875"/>
      <c r="IEK82" s="875"/>
      <c r="IEL82" s="874"/>
      <c r="IEM82" s="874"/>
      <c r="IEN82" s="883"/>
      <c r="IEO82" s="872"/>
      <c r="IEP82" s="873"/>
      <c r="IEQ82" s="874"/>
      <c r="IER82" s="875"/>
      <c r="IES82" s="876"/>
      <c r="IET82" s="877"/>
      <c r="IEU82" s="877"/>
      <c r="IEV82" s="878"/>
      <c r="IEW82" s="879"/>
      <c r="IEX82" s="873"/>
      <c r="IEY82" s="875"/>
      <c r="IEZ82" s="880"/>
      <c r="IFA82" s="874"/>
      <c r="IFB82" s="874"/>
      <c r="IFC82" s="874"/>
      <c r="IFD82" s="875"/>
      <c r="IFE82" s="881"/>
      <c r="IFF82" s="874"/>
      <c r="IFG82" s="875"/>
      <c r="IFH82" s="874"/>
      <c r="IFI82" s="882"/>
      <c r="IFJ82" s="874"/>
      <c r="IFK82" s="874"/>
      <c r="IFL82" s="883"/>
      <c r="IFM82" s="873"/>
      <c r="IFN82" s="875"/>
      <c r="IFO82" s="875"/>
      <c r="IFP82" s="874"/>
      <c r="IFQ82" s="874"/>
      <c r="IFR82" s="883"/>
      <c r="IFS82" s="872"/>
      <c r="IFT82" s="873"/>
      <c r="IFU82" s="874"/>
      <c r="IFV82" s="875"/>
      <c r="IFW82" s="876"/>
      <c r="IFX82" s="877"/>
      <c r="IFY82" s="877"/>
      <c r="IFZ82" s="878"/>
      <c r="IGA82" s="879"/>
      <c r="IGB82" s="873"/>
      <c r="IGC82" s="875"/>
      <c r="IGD82" s="880"/>
      <c r="IGE82" s="874"/>
      <c r="IGF82" s="874"/>
      <c r="IGG82" s="874"/>
      <c r="IGH82" s="875"/>
      <c r="IGI82" s="881"/>
      <c r="IGJ82" s="874"/>
      <c r="IGK82" s="875"/>
      <c r="IGL82" s="874"/>
      <c r="IGM82" s="882"/>
      <c r="IGN82" s="874"/>
      <c r="IGO82" s="874"/>
      <c r="IGP82" s="883"/>
      <c r="IGQ82" s="873"/>
      <c r="IGR82" s="875"/>
      <c r="IGS82" s="875"/>
      <c r="IGT82" s="874"/>
      <c r="IGU82" s="874"/>
      <c r="IGV82" s="883"/>
      <c r="IGW82" s="872"/>
      <c r="IGX82" s="873"/>
      <c r="IGY82" s="874"/>
      <c r="IGZ82" s="875"/>
      <c r="IHA82" s="876"/>
      <c r="IHB82" s="877"/>
      <c r="IHC82" s="877"/>
      <c r="IHD82" s="878"/>
      <c r="IHE82" s="879"/>
      <c r="IHF82" s="873"/>
      <c r="IHG82" s="875"/>
      <c r="IHH82" s="880"/>
      <c r="IHI82" s="874"/>
      <c r="IHJ82" s="874"/>
      <c r="IHK82" s="874"/>
      <c r="IHL82" s="875"/>
      <c r="IHM82" s="881"/>
      <c r="IHN82" s="874"/>
      <c r="IHO82" s="875"/>
      <c r="IHP82" s="874"/>
      <c r="IHQ82" s="882"/>
      <c r="IHR82" s="874"/>
      <c r="IHS82" s="874"/>
      <c r="IHT82" s="883"/>
      <c r="IHU82" s="873"/>
      <c r="IHV82" s="875"/>
      <c r="IHW82" s="875"/>
      <c r="IHX82" s="874"/>
      <c r="IHY82" s="874"/>
      <c r="IHZ82" s="883"/>
      <c r="IIA82" s="872"/>
      <c r="IIB82" s="873"/>
      <c r="IIC82" s="874"/>
      <c r="IID82" s="875"/>
      <c r="IIE82" s="876"/>
      <c r="IIF82" s="877"/>
      <c r="IIG82" s="877"/>
      <c r="IIH82" s="878"/>
      <c r="III82" s="879"/>
      <c r="IIJ82" s="873"/>
      <c r="IIK82" s="875"/>
      <c r="IIL82" s="880"/>
      <c r="IIM82" s="874"/>
      <c r="IIN82" s="874"/>
      <c r="IIO82" s="874"/>
      <c r="IIP82" s="875"/>
      <c r="IIQ82" s="881"/>
      <c r="IIR82" s="874"/>
      <c r="IIS82" s="875"/>
      <c r="IIT82" s="874"/>
      <c r="IIU82" s="882"/>
      <c r="IIV82" s="874"/>
      <c r="IIW82" s="874"/>
      <c r="IIX82" s="883"/>
      <c r="IIY82" s="873"/>
      <c r="IIZ82" s="875"/>
      <c r="IJA82" s="875"/>
      <c r="IJB82" s="874"/>
      <c r="IJC82" s="874"/>
      <c r="IJD82" s="883"/>
      <c r="IJE82" s="872"/>
      <c r="IJF82" s="873"/>
      <c r="IJG82" s="874"/>
      <c r="IJH82" s="875"/>
      <c r="IJI82" s="876"/>
      <c r="IJJ82" s="877"/>
      <c r="IJK82" s="877"/>
      <c r="IJL82" s="878"/>
      <c r="IJM82" s="879"/>
      <c r="IJN82" s="873"/>
      <c r="IJO82" s="875"/>
      <c r="IJP82" s="880"/>
      <c r="IJQ82" s="874"/>
      <c r="IJR82" s="874"/>
      <c r="IJS82" s="874"/>
      <c r="IJT82" s="875"/>
      <c r="IJU82" s="881"/>
      <c r="IJV82" s="874"/>
      <c r="IJW82" s="875"/>
      <c r="IJX82" s="874"/>
      <c r="IJY82" s="882"/>
      <c r="IJZ82" s="874"/>
      <c r="IKA82" s="874"/>
      <c r="IKB82" s="883"/>
      <c r="IKC82" s="873"/>
      <c r="IKD82" s="875"/>
      <c r="IKE82" s="875"/>
      <c r="IKF82" s="874"/>
      <c r="IKG82" s="874"/>
      <c r="IKH82" s="883"/>
      <c r="IKI82" s="872"/>
      <c r="IKJ82" s="873"/>
      <c r="IKK82" s="874"/>
      <c r="IKL82" s="875"/>
      <c r="IKM82" s="876"/>
      <c r="IKN82" s="877"/>
      <c r="IKO82" s="877"/>
      <c r="IKP82" s="878"/>
      <c r="IKQ82" s="879"/>
      <c r="IKR82" s="873"/>
      <c r="IKS82" s="875"/>
      <c r="IKT82" s="880"/>
      <c r="IKU82" s="874"/>
      <c r="IKV82" s="874"/>
      <c r="IKW82" s="874"/>
      <c r="IKX82" s="875"/>
      <c r="IKY82" s="881"/>
      <c r="IKZ82" s="874"/>
      <c r="ILA82" s="875"/>
      <c r="ILB82" s="874"/>
      <c r="ILC82" s="882"/>
      <c r="ILD82" s="874"/>
      <c r="ILE82" s="874"/>
      <c r="ILF82" s="883"/>
      <c r="ILG82" s="873"/>
      <c r="ILH82" s="875"/>
      <c r="ILI82" s="875"/>
      <c r="ILJ82" s="874"/>
      <c r="ILK82" s="874"/>
      <c r="ILL82" s="883"/>
      <c r="ILM82" s="872"/>
      <c r="ILN82" s="873"/>
      <c r="ILO82" s="874"/>
      <c r="ILP82" s="875"/>
      <c r="ILQ82" s="876"/>
      <c r="ILR82" s="877"/>
      <c r="ILS82" s="877"/>
      <c r="ILT82" s="878"/>
      <c r="ILU82" s="879"/>
      <c r="ILV82" s="873"/>
      <c r="ILW82" s="875"/>
      <c r="ILX82" s="880"/>
      <c r="ILY82" s="874"/>
      <c r="ILZ82" s="874"/>
      <c r="IMA82" s="874"/>
      <c r="IMB82" s="875"/>
      <c r="IMC82" s="881"/>
      <c r="IMD82" s="874"/>
      <c r="IME82" s="875"/>
      <c r="IMF82" s="874"/>
      <c r="IMG82" s="882"/>
      <c r="IMH82" s="874"/>
      <c r="IMI82" s="874"/>
      <c r="IMJ82" s="883"/>
      <c r="IMK82" s="873"/>
      <c r="IML82" s="875"/>
      <c r="IMM82" s="875"/>
      <c r="IMN82" s="874"/>
      <c r="IMO82" s="874"/>
      <c r="IMP82" s="883"/>
      <c r="IMQ82" s="872"/>
      <c r="IMR82" s="873"/>
      <c r="IMS82" s="874"/>
      <c r="IMT82" s="875"/>
      <c r="IMU82" s="876"/>
      <c r="IMV82" s="877"/>
      <c r="IMW82" s="877"/>
      <c r="IMX82" s="878"/>
      <c r="IMY82" s="879"/>
      <c r="IMZ82" s="873"/>
      <c r="INA82" s="875"/>
      <c r="INB82" s="880"/>
      <c r="INC82" s="874"/>
      <c r="IND82" s="874"/>
      <c r="INE82" s="874"/>
      <c r="INF82" s="875"/>
      <c r="ING82" s="881"/>
      <c r="INH82" s="874"/>
      <c r="INI82" s="875"/>
      <c r="INJ82" s="874"/>
      <c r="INK82" s="882"/>
      <c r="INL82" s="874"/>
      <c r="INM82" s="874"/>
      <c r="INN82" s="883"/>
      <c r="INO82" s="873"/>
      <c r="INP82" s="875"/>
      <c r="INQ82" s="875"/>
      <c r="INR82" s="874"/>
      <c r="INS82" s="874"/>
      <c r="INT82" s="883"/>
      <c r="INU82" s="872"/>
      <c r="INV82" s="873"/>
      <c r="INW82" s="874"/>
      <c r="INX82" s="875"/>
      <c r="INY82" s="876"/>
      <c r="INZ82" s="877"/>
      <c r="IOA82" s="877"/>
      <c r="IOB82" s="878"/>
      <c r="IOC82" s="879"/>
      <c r="IOD82" s="873"/>
      <c r="IOE82" s="875"/>
      <c r="IOF82" s="880"/>
      <c r="IOG82" s="874"/>
      <c r="IOH82" s="874"/>
      <c r="IOI82" s="874"/>
      <c r="IOJ82" s="875"/>
      <c r="IOK82" s="881"/>
      <c r="IOL82" s="874"/>
      <c r="IOM82" s="875"/>
      <c r="ION82" s="874"/>
      <c r="IOO82" s="882"/>
      <c r="IOP82" s="874"/>
      <c r="IOQ82" s="874"/>
      <c r="IOR82" s="883"/>
      <c r="IOS82" s="873"/>
      <c r="IOT82" s="875"/>
      <c r="IOU82" s="875"/>
      <c r="IOV82" s="874"/>
      <c r="IOW82" s="874"/>
      <c r="IOX82" s="883"/>
      <c r="IOY82" s="872"/>
      <c r="IOZ82" s="873"/>
      <c r="IPA82" s="874"/>
      <c r="IPB82" s="875"/>
      <c r="IPC82" s="876"/>
      <c r="IPD82" s="877"/>
      <c r="IPE82" s="877"/>
      <c r="IPF82" s="878"/>
      <c r="IPG82" s="879"/>
      <c r="IPH82" s="873"/>
      <c r="IPI82" s="875"/>
      <c r="IPJ82" s="880"/>
      <c r="IPK82" s="874"/>
      <c r="IPL82" s="874"/>
      <c r="IPM82" s="874"/>
      <c r="IPN82" s="875"/>
      <c r="IPO82" s="881"/>
      <c r="IPP82" s="874"/>
      <c r="IPQ82" s="875"/>
      <c r="IPR82" s="874"/>
      <c r="IPS82" s="882"/>
      <c r="IPT82" s="874"/>
      <c r="IPU82" s="874"/>
      <c r="IPV82" s="883"/>
      <c r="IPW82" s="873"/>
      <c r="IPX82" s="875"/>
      <c r="IPY82" s="875"/>
      <c r="IPZ82" s="874"/>
      <c r="IQA82" s="874"/>
      <c r="IQB82" s="883"/>
      <c r="IQC82" s="872"/>
      <c r="IQD82" s="873"/>
      <c r="IQE82" s="874"/>
      <c r="IQF82" s="875"/>
      <c r="IQG82" s="876"/>
      <c r="IQH82" s="877"/>
      <c r="IQI82" s="877"/>
      <c r="IQJ82" s="878"/>
      <c r="IQK82" s="879"/>
      <c r="IQL82" s="873"/>
      <c r="IQM82" s="875"/>
      <c r="IQN82" s="880"/>
      <c r="IQO82" s="874"/>
      <c r="IQP82" s="874"/>
      <c r="IQQ82" s="874"/>
      <c r="IQR82" s="875"/>
      <c r="IQS82" s="881"/>
      <c r="IQT82" s="874"/>
      <c r="IQU82" s="875"/>
      <c r="IQV82" s="874"/>
      <c r="IQW82" s="882"/>
      <c r="IQX82" s="874"/>
      <c r="IQY82" s="874"/>
      <c r="IQZ82" s="883"/>
      <c r="IRA82" s="873"/>
      <c r="IRB82" s="875"/>
      <c r="IRC82" s="875"/>
      <c r="IRD82" s="874"/>
      <c r="IRE82" s="874"/>
      <c r="IRF82" s="883"/>
      <c r="IRG82" s="872"/>
      <c r="IRH82" s="873"/>
      <c r="IRI82" s="874"/>
      <c r="IRJ82" s="875"/>
      <c r="IRK82" s="876"/>
      <c r="IRL82" s="877"/>
      <c r="IRM82" s="877"/>
      <c r="IRN82" s="878"/>
      <c r="IRO82" s="879"/>
      <c r="IRP82" s="873"/>
      <c r="IRQ82" s="875"/>
      <c r="IRR82" s="880"/>
      <c r="IRS82" s="874"/>
      <c r="IRT82" s="874"/>
      <c r="IRU82" s="874"/>
      <c r="IRV82" s="875"/>
      <c r="IRW82" s="881"/>
      <c r="IRX82" s="874"/>
      <c r="IRY82" s="875"/>
      <c r="IRZ82" s="874"/>
      <c r="ISA82" s="882"/>
      <c r="ISB82" s="874"/>
      <c r="ISC82" s="874"/>
      <c r="ISD82" s="883"/>
      <c r="ISE82" s="873"/>
      <c r="ISF82" s="875"/>
      <c r="ISG82" s="875"/>
      <c r="ISH82" s="874"/>
      <c r="ISI82" s="874"/>
      <c r="ISJ82" s="883"/>
      <c r="ISK82" s="872"/>
      <c r="ISL82" s="873"/>
      <c r="ISM82" s="874"/>
      <c r="ISN82" s="875"/>
      <c r="ISO82" s="876"/>
      <c r="ISP82" s="877"/>
      <c r="ISQ82" s="877"/>
      <c r="ISR82" s="878"/>
      <c r="ISS82" s="879"/>
      <c r="IST82" s="873"/>
      <c r="ISU82" s="875"/>
      <c r="ISV82" s="880"/>
      <c r="ISW82" s="874"/>
      <c r="ISX82" s="874"/>
      <c r="ISY82" s="874"/>
      <c r="ISZ82" s="875"/>
      <c r="ITA82" s="881"/>
      <c r="ITB82" s="874"/>
      <c r="ITC82" s="875"/>
      <c r="ITD82" s="874"/>
      <c r="ITE82" s="882"/>
      <c r="ITF82" s="874"/>
      <c r="ITG82" s="874"/>
      <c r="ITH82" s="883"/>
      <c r="ITI82" s="873"/>
      <c r="ITJ82" s="875"/>
      <c r="ITK82" s="875"/>
      <c r="ITL82" s="874"/>
      <c r="ITM82" s="874"/>
      <c r="ITN82" s="883"/>
      <c r="ITO82" s="872"/>
      <c r="ITP82" s="873"/>
      <c r="ITQ82" s="874"/>
      <c r="ITR82" s="875"/>
      <c r="ITS82" s="876"/>
      <c r="ITT82" s="877"/>
      <c r="ITU82" s="877"/>
      <c r="ITV82" s="878"/>
      <c r="ITW82" s="879"/>
      <c r="ITX82" s="873"/>
      <c r="ITY82" s="875"/>
      <c r="ITZ82" s="880"/>
      <c r="IUA82" s="874"/>
      <c r="IUB82" s="874"/>
      <c r="IUC82" s="874"/>
      <c r="IUD82" s="875"/>
      <c r="IUE82" s="881"/>
      <c r="IUF82" s="874"/>
      <c r="IUG82" s="875"/>
      <c r="IUH82" s="874"/>
      <c r="IUI82" s="882"/>
      <c r="IUJ82" s="874"/>
      <c r="IUK82" s="874"/>
      <c r="IUL82" s="883"/>
      <c r="IUM82" s="873"/>
      <c r="IUN82" s="875"/>
      <c r="IUO82" s="875"/>
      <c r="IUP82" s="874"/>
      <c r="IUQ82" s="874"/>
      <c r="IUR82" s="883"/>
      <c r="IUS82" s="872"/>
      <c r="IUT82" s="873"/>
      <c r="IUU82" s="874"/>
      <c r="IUV82" s="875"/>
      <c r="IUW82" s="876"/>
      <c r="IUX82" s="877"/>
      <c r="IUY82" s="877"/>
      <c r="IUZ82" s="878"/>
      <c r="IVA82" s="879"/>
      <c r="IVB82" s="873"/>
      <c r="IVC82" s="875"/>
      <c r="IVD82" s="880"/>
      <c r="IVE82" s="874"/>
      <c r="IVF82" s="874"/>
      <c r="IVG82" s="874"/>
      <c r="IVH82" s="875"/>
      <c r="IVI82" s="881"/>
      <c r="IVJ82" s="874"/>
      <c r="IVK82" s="875"/>
      <c r="IVL82" s="874"/>
      <c r="IVM82" s="882"/>
      <c r="IVN82" s="874"/>
      <c r="IVO82" s="874"/>
      <c r="IVP82" s="883"/>
      <c r="IVQ82" s="873"/>
      <c r="IVR82" s="875"/>
      <c r="IVS82" s="875"/>
      <c r="IVT82" s="874"/>
      <c r="IVU82" s="874"/>
      <c r="IVV82" s="883"/>
      <c r="IVW82" s="872"/>
      <c r="IVX82" s="873"/>
      <c r="IVY82" s="874"/>
      <c r="IVZ82" s="875"/>
      <c r="IWA82" s="876"/>
      <c r="IWB82" s="877"/>
      <c r="IWC82" s="877"/>
      <c r="IWD82" s="878"/>
      <c r="IWE82" s="879"/>
      <c r="IWF82" s="873"/>
      <c r="IWG82" s="875"/>
      <c r="IWH82" s="880"/>
      <c r="IWI82" s="874"/>
      <c r="IWJ82" s="874"/>
      <c r="IWK82" s="874"/>
      <c r="IWL82" s="875"/>
      <c r="IWM82" s="881"/>
      <c r="IWN82" s="874"/>
      <c r="IWO82" s="875"/>
      <c r="IWP82" s="874"/>
      <c r="IWQ82" s="882"/>
      <c r="IWR82" s="874"/>
      <c r="IWS82" s="874"/>
      <c r="IWT82" s="883"/>
      <c r="IWU82" s="873"/>
      <c r="IWV82" s="875"/>
      <c r="IWW82" s="875"/>
      <c r="IWX82" s="874"/>
      <c r="IWY82" s="874"/>
      <c r="IWZ82" s="883"/>
      <c r="IXA82" s="872"/>
      <c r="IXB82" s="873"/>
      <c r="IXC82" s="874"/>
      <c r="IXD82" s="875"/>
      <c r="IXE82" s="876"/>
      <c r="IXF82" s="877"/>
      <c r="IXG82" s="877"/>
      <c r="IXH82" s="878"/>
      <c r="IXI82" s="879"/>
      <c r="IXJ82" s="873"/>
      <c r="IXK82" s="875"/>
      <c r="IXL82" s="880"/>
      <c r="IXM82" s="874"/>
      <c r="IXN82" s="874"/>
      <c r="IXO82" s="874"/>
      <c r="IXP82" s="875"/>
      <c r="IXQ82" s="881"/>
      <c r="IXR82" s="874"/>
      <c r="IXS82" s="875"/>
      <c r="IXT82" s="874"/>
      <c r="IXU82" s="882"/>
      <c r="IXV82" s="874"/>
      <c r="IXW82" s="874"/>
      <c r="IXX82" s="883"/>
      <c r="IXY82" s="873"/>
      <c r="IXZ82" s="875"/>
      <c r="IYA82" s="875"/>
      <c r="IYB82" s="874"/>
      <c r="IYC82" s="874"/>
      <c r="IYD82" s="883"/>
      <c r="IYE82" s="872"/>
      <c r="IYF82" s="873"/>
      <c r="IYG82" s="874"/>
      <c r="IYH82" s="875"/>
      <c r="IYI82" s="876"/>
      <c r="IYJ82" s="877"/>
      <c r="IYK82" s="877"/>
      <c r="IYL82" s="878"/>
      <c r="IYM82" s="879"/>
      <c r="IYN82" s="873"/>
      <c r="IYO82" s="875"/>
      <c r="IYP82" s="880"/>
      <c r="IYQ82" s="874"/>
      <c r="IYR82" s="874"/>
      <c r="IYS82" s="874"/>
      <c r="IYT82" s="875"/>
      <c r="IYU82" s="881"/>
      <c r="IYV82" s="874"/>
      <c r="IYW82" s="875"/>
      <c r="IYX82" s="874"/>
      <c r="IYY82" s="882"/>
      <c r="IYZ82" s="874"/>
      <c r="IZA82" s="874"/>
      <c r="IZB82" s="883"/>
      <c r="IZC82" s="873"/>
      <c r="IZD82" s="875"/>
      <c r="IZE82" s="875"/>
      <c r="IZF82" s="874"/>
      <c r="IZG82" s="874"/>
      <c r="IZH82" s="883"/>
      <c r="IZI82" s="872"/>
      <c r="IZJ82" s="873"/>
      <c r="IZK82" s="874"/>
      <c r="IZL82" s="875"/>
      <c r="IZM82" s="876"/>
      <c r="IZN82" s="877"/>
      <c r="IZO82" s="877"/>
      <c r="IZP82" s="878"/>
      <c r="IZQ82" s="879"/>
      <c r="IZR82" s="873"/>
      <c r="IZS82" s="875"/>
      <c r="IZT82" s="880"/>
      <c r="IZU82" s="874"/>
      <c r="IZV82" s="874"/>
      <c r="IZW82" s="874"/>
      <c r="IZX82" s="875"/>
      <c r="IZY82" s="881"/>
      <c r="IZZ82" s="874"/>
      <c r="JAA82" s="875"/>
      <c r="JAB82" s="874"/>
      <c r="JAC82" s="882"/>
      <c r="JAD82" s="874"/>
      <c r="JAE82" s="874"/>
      <c r="JAF82" s="883"/>
      <c r="JAG82" s="873"/>
      <c r="JAH82" s="875"/>
      <c r="JAI82" s="875"/>
      <c r="JAJ82" s="874"/>
      <c r="JAK82" s="874"/>
      <c r="JAL82" s="883"/>
      <c r="JAM82" s="872"/>
      <c r="JAN82" s="873"/>
      <c r="JAO82" s="874"/>
      <c r="JAP82" s="875"/>
      <c r="JAQ82" s="876"/>
      <c r="JAR82" s="877"/>
      <c r="JAS82" s="877"/>
      <c r="JAT82" s="878"/>
      <c r="JAU82" s="879"/>
      <c r="JAV82" s="873"/>
      <c r="JAW82" s="875"/>
      <c r="JAX82" s="880"/>
      <c r="JAY82" s="874"/>
      <c r="JAZ82" s="874"/>
      <c r="JBA82" s="874"/>
      <c r="JBB82" s="875"/>
      <c r="JBC82" s="881"/>
      <c r="JBD82" s="874"/>
      <c r="JBE82" s="875"/>
      <c r="JBF82" s="874"/>
      <c r="JBG82" s="882"/>
      <c r="JBH82" s="874"/>
      <c r="JBI82" s="874"/>
      <c r="JBJ82" s="883"/>
      <c r="JBK82" s="873"/>
      <c r="JBL82" s="875"/>
      <c r="JBM82" s="875"/>
      <c r="JBN82" s="874"/>
      <c r="JBO82" s="874"/>
      <c r="JBP82" s="883"/>
      <c r="JBQ82" s="872"/>
      <c r="JBR82" s="873"/>
      <c r="JBS82" s="874"/>
      <c r="JBT82" s="875"/>
      <c r="JBU82" s="876"/>
      <c r="JBV82" s="877"/>
      <c r="JBW82" s="877"/>
      <c r="JBX82" s="878"/>
      <c r="JBY82" s="879"/>
      <c r="JBZ82" s="873"/>
      <c r="JCA82" s="875"/>
      <c r="JCB82" s="880"/>
      <c r="JCC82" s="874"/>
      <c r="JCD82" s="874"/>
      <c r="JCE82" s="874"/>
      <c r="JCF82" s="875"/>
      <c r="JCG82" s="881"/>
      <c r="JCH82" s="874"/>
      <c r="JCI82" s="875"/>
      <c r="JCJ82" s="874"/>
      <c r="JCK82" s="882"/>
      <c r="JCL82" s="874"/>
      <c r="JCM82" s="874"/>
      <c r="JCN82" s="883"/>
      <c r="JCO82" s="873"/>
      <c r="JCP82" s="875"/>
      <c r="JCQ82" s="875"/>
      <c r="JCR82" s="874"/>
      <c r="JCS82" s="874"/>
      <c r="JCT82" s="883"/>
      <c r="JCU82" s="872"/>
      <c r="JCV82" s="873"/>
      <c r="JCW82" s="874"/>
      <c r="JCX82" s="875"/>
      <c r="JCY82" s="876"/>
      <c r="JCZ82" s="877"/>
      <c r="JDA82" s="877"/>
      <c r="JDB82" s="878"/>
      <c r="JDC82" s="879"/>
      <c r="JDD82" s="873"/>
      <c r="JDE82" s="875"/>
      <c r="JDF82" s="880"/>
      <c r="JDG82" s="874"/>
      <c r="JDH82" s="874"/>
      <c r="JDI82" s="874"/>
      <c r="JDJ82" s="875"/>
      <c r="JDK82" s="881"/>
      <c r="JDL82" s="874"/>
      <c r="JDM82" s="875"/>
      <c r="JDN82" s="874"/>
      <c r="JDO82" s="882"/>
      <c r="JDP82" s="874"/>
      <c r="JDQ82" s="874"/>
      <c r="JDR82" s="883"/>
      <c r="JDS82" s="873"/>
      <c r="JDT82" s="875"/>
      <c r="JDU82" s="875"/>
      <c r="JDV82" s="874"/>
      <c r="JDW82" s="874"/>
      <c r="JDX82" s="883"/>
      <c r="JDY82" s="872"/>
      <c r="JDZ82" s="873"/>
      <c r="JEA82" s="874"/>
      <c r="JEB82" s="875"/>
      <c r="JEC82" s="876"/>
      <c r="JED82" s="877"/>
      <c r="JEE82" s="877"/>
      <c r="JEF82" s="878"/>
      <c r="JEG82" s="879"/>
      <c r="JEH82" s="873"/>
      <c r="JEI82" s="875"/>
      <c r="JEJ82" s="880"/>
      <c r="JEK82" s="874"/>
      <c r="JEL82" s="874"/>
      <c r="JEM82" s="874"/>
      <c r="JEN82" s="875"/>
      <c r="JEO82" s="881"/>
      <c r="JEP82" s="874"/>
      <c r="JEQ82" s="875"/>
      <c r="JER82" s="874"/>
      <c r="JES82" s="882"/>
      <c r="JET82" s="874"/>
      <c r="JEU82" s="874"/>
      <c r="JEV82" s="883"/>
      <c r="JEW82" s="873"/>
      <c r="JEX82" s="875"/>
      <c r="JEY82" s="875"/>
      <c r="JEZ82" s="874"/>
      <c r="JFA82" s="874"/>
      <c r="JFB82" s="883"/>
      <c r="JFC82" s="872"/>
      <c r="JFD82" s="873"/>
      <c r="JFE82" s="874"/>
      <c r="JFF82" s="875"/>
      <c r="JFG82" s="876"/>
      <c r="JFH82" s="877"/>
      <c r="JFI82" s="877"/>
      <c r="JFJ82" s="878"/>
      <c r="JFK82" s="879"/>
      <c r="JFL82" s="873"/>
      <c r="JFM82" s="875"/>
      <c r="JFN82" s="880"/>
      <c r="JFO82" s="874"/>
      <c r="JFP82" s="874"/>
      <c r="JFQ82" s="874"/>
      <c r="JFR82" s="875"/>
      <c r="JFS82" s="881"/>
      <c r="JFT82" s="874"/>
      <c r="JFU82" s="875"/>
      <c r="JFV82" s="874"/>
      <c r="JFW82" s="882"/>
      <c r="JFX82" s="874"/>
      <c r="JFY82" s="874"/>
      <c r="JFZ82" s="883"/>
      <c r="JGA82" s="873"/>
      <c r="JGB82" s="875"/>
      <c r="JGC82" s="875"/>
      <c r="JGD82" s="874"/>
      <c r="JGE82" s="874"/>
      <c r="JGF82" s="883"/>
      <c r="JGG82" s="872"/>
      <c r="JGH82" s="873"/>
      <c r="JGI82" s="874"/>
      <c r="JGJ82" s="875"/>
      <c r="JGK82" s="876"/>
      <c r="JGL82" s="877"/>
      <c r="JGM82" s="877"/>
      <c r="JGN82" s="878"/>
      <c r="JGO82" s="879"/>
      <c r="JGP82" s="873"/>
      <c r="JGQ82" s="875"/>
      <c r="JGR82" s="880"/>
      <c r="JGS82" s="874"/>
      <c r="JGT82" s="874"/>
      <c r="JGU82" s="874"/>
      <c r="JGV82" s="875"/>
      <c r="JGW82" s="881"/>
      <c r="JGX82" s="874"/>
      <c r="JGY82" s="875"/>
      <c r="JGZ82" s="874"/>
      <c r="JHA82" s="882"/>
      <c r="JHB82" s="874"/>
      <c r="JHC82" s="874"/>
      <c r="JHD82" s="883"/>
      <c r="JHE82" s="873"/>
      <c r="JHF82" s="875"/>
      <c r="JHG82" s="875"/>
      <c r="JHH82" s="874"/>
      <c r="JHI82" s="874"/>
      <c r="JHJ82" s="883"/>
      <c r="JHK82" s="872"/>
      <c r="JHL82" s="873"/>
      <c r="JHM82" s="874"/>
      <c r="JHN82" s="875"/>
      <c r="JHO82" s="876"/>
      <c r="JHP82" s="877"/>
      <c r="JHQ82" s="877"/>
      <c r="JHR82" s="878"/>
      <c r="JHS82" s="879"/>
      <c r="JHT82" s="873"/>
      <c r="JHU82" s="875"/>
      <c r="JHV82" s="880"/>
      <c r="JHW82" s="874"/>
      <c r="JHX82" s="874"/>
      <c r="JHY82" s="874"/>
      <c r="JHZ82" s="875"/>
      <c r="JIA82" s="881"/>
      <c r="JIB82" s="874"/>
      <c r="JIC82" s="875"/>
      <c r="JID82" s="874"/>
      <c r="JIE82" s="882"/>
      <c r="JIF82" s="874"/>
      <c r="JIG82" s="874"/>
      <c r="JIH82" s="883"/>
      <c r="JII82" s="873"/>
      <c r="JIJ82" s="875"/>
      <c r="JIK82" s="875"/>
      <c r="JIL82" s="874"/>
      <c r="JIM82" s="874"/>
      <c r="JIN82" s="883"/>
      <c r="JIO82" s="872"/>
      <c r="JIP82" s="873"/>
      <c r="JIQ82" s="874"/>
      <c r="JIR82" s="875"/>
      <c r="JIS82" s="876"/>
      <c r="JIT82" s="877"/>
      <c r="JIU82" s="877"/>
      <c r="JIV82" s="878"/>
      <c r="JIW82" s="879"/>
      <c r="JIX82" s="873"/>
      <c r="JIY82" s="875"/>
      <c r="JIZ82" s="880"/>
      <c r="JJA82" s="874"/>
      <c r="JJB82" s="874"/>
      <c r="JJC82" s="874"/>
      <c r="JJD82" s="875"/>
      <c r="JJE82" s="881"/>
      <c r="JJF82" s="874"/>
      <c r="JJG82" s="875"/>
      <c r="JJH82" s="874"/>
      <c r="JJI82" s="882"/>
      <c r="JJJ82" s="874"/>
      <c r="JJK82" s="874"/>
      <c r="JJL82" s="883"/>
      <c r="JJM82" s="873"/>
      <c r="JJN82" s="875"/>
      <c r="JJO82" s="875"/>
      <c r="JJP82" s="874"/>
      <c r="JJQ82" s="874"/>
      <c r="JJR82" s="883"/>
      <c r="JJS82" s="872"/>
      <c r="JJT82" s="873"/>
      <c r="JJU82" s="874"/>
      <c r="JJV82" s="875"/>
      <c r="JJW82" s="876"/>
      <c r="JJX82" s="877"/>
      <c r="JJY82" s="877"/>
      <c r="JJZ82" s="878"/>
      <c r="JKA82" s="879"/>
      <c r="JKB82" s="873"/>
      <c r="JKC82" s="875"/>
      <c r="JKD82" s="880"/>
      <c r="JKE82" s="874"/>
      <c r="JKF82" s="874"/>
      <c r="JKG82" s="874"/>
      <c r="JKH82" s="875"/>
      <c r="JKI82" s="881"/>
      <c r="JKJ82" s="874"/>
      <c r="JKK82" s="875"/>
      <c r="JKL82" s="874"/>
      <c r="JKM82" s="882"/>
      <c r="JKN82" s="874"/>
      <c r="JKO82" s="874"/>
      <c r="JKP82" s="883"/>
      <c r="JKQ82" s="873"/>
      <c r="JKR82" s="875"/>
      <c r="JKS82" s="875"/>
      <c r="JKT82" s="874"/>
      <c r="JKU82" s="874"/>
      <c r="JKV82" s="883"/>
      <c r="JKW82" s="872"/>
      <c r="JKX82" s="873"/>
      <c r="JKY82" s="874"/>
      <c r="JKZ82" s="875"/>
      <c r="JLA82" s="876"/>
      <c r="JLB82" s="877"/>
      <c r="JLC82" s="877"/>
      <c r="JLD82" s="878"/>
      <c r="JLE82" s="879"/>
      <c r="JLF82" s="873"/>
      <c r="JLG82" s="875"/>
      <c r="JLH82" s="880"/>
      <c r="JLI82" s="874"/>
      <c r="JLJ82" s="874"/>
      <c r="JLK82" s="874"/>
      <c r="JLL82" s="875"/>
      <c r="JLM82" s="881"/>
      <c r="JLN82" s="874"/>
      <c r="JLO82" s="875"/>
      <c r="JLP82" s="874"/>
      <c r="JLQ82" s="882"/>
      <c r="JLR82" s="874"/>
      <c r="JLS82" s="874"/>
      <c r="JLT82" s="883"/>
      <c r="JLU82" s="873"/>
      <c r="JLV82" s="875"/>
      <c r="JLW82" s="875"/>
      <c r="JLX82" s="874"/>
      <c r="JLY82" s="874"/>
      <c r="JLZ82" s="883"/>
      <c r="JMA82" s="872"/>
      <c r="JMB82" s="873"/>
      <c r="JMC82" s="874"/>
      <c r="JMD82" s="875"/>
      <c r="JME82" s="876"/>
      <c r="JMF82" s="877"/>
      <c r="JMG82" s="877"/>
      <c r="JMH82" s="878"/>
      <c r="JMI82" s="879"/>
      <c r="JMJ82" s="873"/>
      <c r="JMK82" s="875"/>
      <c r="JML82" s="880"/>
      <c r="JMM82" s="874"/>
      <c r="JMN82" s="874"/>
      <c r="JMO82" s="874"/>
      <c r="JMP82" s="875"/>
      <c r="JMQ82" s="881"/>
      <c r="JMR82" s="874"/>
      <c r="JMS82" s="875"/>
      <c r="JMT82" s="874"/>
      <c r="JMU82" s="882"/>
      <c r="JMV82" s="874"/>
      <c r="JMW82" s="874"/>
      <c r="JMX82" s="883"/>
      <c r="JMY82" s="873"/>
      <c r="JMZ82" s="875"/>
      <c r="JNA82" s="875"/>
      <c r="JNB82" s="874"/>
      <c r="JNC82" s="874"/>
      <c r="JND82" s="883"/>
      <c r="JNE82" s="872"/>
      <c r="JNF82" s="873"/>
      <c r="JNG82" s="874"/>
      <c r="JNH82" s="875"/>
      <c r="JNI82" s="876"/>
      <c r="JNJ82" s="877"/>
      <c r="JNK82" s="877"/>
      <c r="JNL82" s="878"/>
      <c r="JNM82" s="879"/>
      <c r="JNN82" s="873"/>
      <c r="JNO82" s="875"/>
      <c r="JNP82" s="880"/>
      <c r="JNQ82" s="874"/>
      <c r="JNR82" s="874"/>
      <c r="JNS82" s="874"/>
      <c r="JNT82" s="875"/>
      <c r="JNU82" s="881"/>
      <c r="JNV82" s="874"/>
      <c r="JNW82" s="875"/>
      <c r="JNX82" s="874"/>
      <c r="JNY82" s="882"/>
      <c r="JNZ82" s="874"/>
      <c r="JOA82" s="874"/>
      <c r="JOB82" s="883"/>
      <c r="JOC82" s="873"/>
      <c r="JOD82" s="875"/>
      <c r="JOE82" s="875"/>
      <c r="JOF82" s="874"/>
      <c r="JOG82" s="874"/>
      <c r="JOH82" s="883"/>
      <c r="JOI82" s="872"/>
      <c r="JOJ82" s="873"/>
      <c r="JOK82" s="874"/>
      <c r="JOL82" s="875"/>
      <c r="JOM82" s="876"/>
      <c r="JON82" s="877"/>
      <c r="JOO82" s="877"/>
      <c r="JOP82" s="878"/>
      <c r="JOQ82" s="879"/>
      <c r="JOR82" s="873"/>
      <c r="JOS82" s="875"/>
      <c r="JOT82" s="880"/>
      <c r="JOU82" s="874"/>
      <c r="JOV82" s="874"/>
      <c r="JOW82" s="874"/>
      <c r="JOX82" s="875"/>
      <c r="JOY82" s="881"/>
      <c r="JOZ82" s="874"/>
      <c r="JPA82" s="875"/>
      <c r="JPB82" s="874"/>
      <c r="JPC82" s="882"/>
      <c r="JPD82" s="874"/>
      <c r="JPE82" s="874"/>
      <c r="JPF82" s="883"/>
      <c r="JPG82" s="873"/>
      <c r="JPH82" s="875"/>
      <c r="JPI82" s="875"/>
      <c r="JPJ82" s="874"/>
      <c r="JPK82" s="874"/>
      <c r="JPL82" s="883"/>
      <c r="JPM82" s="872"/>
      <c r="JPN82" s="873"/>
      <c r="JPO82" s="874"/>
      <c r="JPP82" s="875"/>
      <c r="JPQ82" s="876"/>
      <c r="JPR82" s="877"/>
      <c r="JPS82" s="877"/>
      <c r="JPT82" s="878"/>
      <c r="JPU82" s="879"/>
      <c r="JPV82" s="873"/>
      <c r="JPW82" s="875"/>
      <c r="JPX82" s="880"/>
      <c r="JPY82" s="874"/>
      <c r="JPZ82" s="874"/>
      <c r="JQA82" s="874"/>
      <c r="JQB82" s="875"/>
      <c r="JQC82" s="881"/>
      <c r="JQD82" s="874"/>
      <c r="JQE82" s="875"/>
      <c r="JQF82" s="874"/>
      <c r="JQG82" s="882"/>
      <c r="JQH82" s="874"/>
      <c r="JQI82" s="874"/>
      <c r="JQJ82" s="883"/>
      <c r="JQK82" s="873"/>
      <c r="JQL82" s="875"/>
      <c r="JQM82" s="875"/>
      <c r="JQN82" s="874"/>
      <c r="JQO82" s="874"/>
      <c r="JQP82" s="883"/>
      <c r="JQQ82" s="872"/>
      <c r="JQR82" s="873"/>
      <c r="JQS82" s="874"/>
      <c r="JQT82" s="875"/>
      <c r="JQU82" s="876"/>
      <c r="JQV82" s="877"/>
      <c r="JQW82" s="877"/>
      <c r="JQX82" s="878"/>
      <c r="JQY82" s="879"/>
      <c r="JQZ82" s="873"/>
      <c r="JRA82" s="875"/>
      <c r="JRB82" s="880"/>
      <c r="JRC82" s="874"/>
      <c r="JRD82" s="874"/>
      <c r="JRE82" s="874"/>
      <c r="JRF82" s="875"/>
      <c r="JRG82" s="881"/>
      <c r="JRH82" s="874"/>
      <c r="JRI82" s="875"/>
      <c r="JRJ82" s="874"/>
      <c r="JRK82" s="882"/>
      <c r="JRL82" s="874"/>
      <c r="JRM82" s="874"/>
      <c r="JRN82" s="883"/>
      <c r="JRO82" s="873"/>
      <c r="JRP82" s="875"/>
      <c r="JRQ82" s="875"/>
      <c r="JRR82" s="874"/>
      <c r="JRS82" s="874"/>
      <c r="JRT82" s="883"/>
      <c r="JRU82" s="872"/>
      <c r="JRV82" s="873"/>
      <c r="JRW82" s="874"/>
      <c r="JRX82" s="875"/>
      <c r="JRY82" s="876"/>
      <c r="JRZ82" s="877"/>
      <c r="JSA82" s="877"/>
      <c r="JSB82" s="878"/>
      <c r="JSC82" s="879"/>
      <c r="JSD82" s="873"/>
      <c r="JSE82" s="875"/>
      <c r="JSF82" s="880"/>
      <c r="JSG82" s="874"/>
      <c r="JSH82" s="874"/>
      <c r="JSI82" s="874"/>
      <c r="JSJ82" s="875"/>
      <c r="JSK82" s="881"/>
      <c r="JSL82" s="874"/>
      <c r="JSM82" s="875"/>
      <c r="JSN82" s="874"/>
      <c r="JSO82" s="882"/>
      <c r="JSP82" s="874"/>
      <c r="JSQ82" s="874"/>
      <c r="JSR82" s="883"/>
      <c r="JSS82" s="873"/>
      <c r="JST82" s="875"/>
      <c r="JSU82" s="875"/>
      <c r="JSV82" s="874"/>
      <c r="JSW82" s="874"/>
      <c r="JSX82" s="883"/>
      <c r="JSY82" s="872"/>
      <c r="JSZ82" s="873"/>
      <c r="JTA82" s="874"/>
      <c r="JTB82" s="875"/>
      <c r="JTC82" s="876"/>
      <c r="JTD82" s="877"/>
      <c r="JTE82" s="877"/>
      <c r="JTF82" s="878"/>
      <c r="JTG82" s="879"/>
      <c r="JTH82" s="873"/>
      <c r="JTI82" s="875"/>
      <c r="JTJ82" s="880"/>
      <c r="JTK82" s="874"/>
      <c r="JTL82" s="874"/>
      <c r="JTM82" s="874"/>
      <c r="JTN82" s="875"/>
      <c r="JTO82" s="881"/>
      <c r="JTP82" s="874"/>
      <c r="JTQ82" s="875"/>
      <c r="JTR82" s="874"/>
      <c r="JTS82" s="882"/>
      <c r="JTT82" s="874"/>
      <c r="JTU82" s="874"/>
      <c r="JTV82" s="883"/>
      <c r="JTW82" s="873"/>
      <c r="JTX82" s="875"/>
      <c r="JTY82" s="875"/>
      <c r="JTZ82" s="874"/>
      <c r="JUA82" s="874"/>
      <c r="JUB82" s="883"/>
      <c r="JUC82" s="872"/>
      <c r="JUD82" s="873"/>
      <c r="JUE82" s="874"/>
      <c r="JUF82" s="875"/>
      <c r="JUG82" s="876"/>
      <c r="JUH82" s="877"/>
      <c r="JUI82" s="877"/>
      <c r="JUJ82" s="878"/>
      <c r="JUK82" s="879"/>
      <c r="JUL82" s="873"/>
      <c r="JUM82" s="875"/>
      <c r="JUN82" s="880"/>
      <c r="JUO82" s="874"/>
      <c r="JUP82" s="874"/>
      <c r="JUQ82" s="874"/>
      <c r="JUR82" s="875"/>
      <c r="JUS82" s="881"/>
      <c r="JUT82" s="874"/>
      <c r="JUU82" s="875"/>
      <c r="JUV82" s="874"/>
      <c r="JUW82" s="882"/>
      <c r="JUX82" s="874"/>
      <c r="JUY82" s="874"/>
      <c r="JUZ82" s="883"/>
      <c r="JVA82" s="873"/>
      <c r="JVB82" s="875"/>
      <c r="JVC82" s="875"/>
      <c r="JVD82" s="874"/>
      <c r="JVE82" s="874"/>
      <c r="JVF82" s="883"/>
      <c r="JVG82" s="872"/>
      <c r="JVH82" s="873"/>
      <c r="JVI82" s="874"/>
      <c r="JVJ82" s="875"/>
      <c r="JVK82" s="876"/>
      <c r="JVL82" s="877"/>
      <c r="JVM82" s="877"/>
      <c r="JVN82" s="878"/>
      <c r="JVO82" s="879"/>
      <c r="JVP82" s="873"/>
      <c r="JVQ82" s="875"/>
      <c r="JVR82" s="880"/>
      <c r="JVS82" s="874"/>
      <c r="JVT82" s="874"/>
      <c r="JVU82" s="874"/>
      <c r="JVV82" s="875"/>
      <c r="JVW82" s="881"/>
      <c r="JVX82" s="874"/>
      <c r="JVY82" s="875"/>
      <c r="JVZ82" s="874"/>
      <c r="JWA82" s="882"/>
      <c r="JWB82" s="874"/>
      <c r="JWC82" s="874"/>
      <c r="JWD82" s="883"/>
      <c r="JWE82" s="873"/>
      <c r="JWF82" s="875"/>
      <c r="JWG82" s="875"/>
      <c r="JWH82" s="874"/>
      <c r="JWI82" s="874"/>
      <c r="JWJ82" s="883"/>
      <c r="JWK82" s="872"/>
      <c r="JWL82" s="873"/>
      <c r="JWM82" s="874"/>
      <c r="JWN82" s="875"/>
      <c r="JWO82" s="876"/>
      <c r="JWP82" s="877"/>
      <c r="JWQ82" s="877"/>
      <c r="JWR82" s="878"/>
      <c r="JWS82" s="879"/>
      <c r="JWT82" s="873"/>
      <c r="JWU82" s="875"/>
      <c r="JWV82" s="880"/>
      <c r="JWW82" s="874"/>
      <c r="JWX82" s="874"/>
      <c r="JWY82" s="874"/>
      <c r="JWZ82" s="875"/>
      <c r="JXA82" s="881"/>
      <c r="JXB82" s="874"/>
      <c r="JXC82" s="875"/>
      <c r="JXD82" s="874"/>
      <c r="JXE82" s="882"/>
      <c r="JXF82" s="874"/>
      <c r="JXG82" s="874"/>
      <c r="JXH82" s="883"/>
      <c r="JXI82" s="873"/>
      <c r="JXJ82" s="875"/>
      <c r="JXK82" s="875"/>
      <c r="JXL82" s="874"/>
      <c r="JXM82" s="874"/>
      <c r="JXN82" s="883"/>
      <c r="JXO82" s="872"/>
      <c r="JXP82" s="873"/>
      <c r="JXQ82" s="874"/>
      <c r="JXR82" s="875"/>
      <c r="JXS82" s="876"/>
      <c r="JXT82" s="877"/>
      <c r="JXU82" s="877"/>
      <c r="JXV82" s="878"/>
      <c r="JXW82" s="879"/>
      <c r="JXX82" s="873"/>
      <c r="JXY82" s="875"/>
      <c r="JXZ82" s="880"/>
      <c r="JYA82" s="874"/>
      <c r="JYB82" s="874"/>
      <c r="JYC82" s="874"/>
      <c r="JYD82" s="875"/>
      <c r="JYE82" s="881"/>
      <c r="JYF82" s="874"/>
      <c r="JYG82" s="875"/>
      <c r="JYH82" s="874"/>
      <c r="JYI82" s="882"/>
      <c r="JYJ82" s="874"/>
      <c r="JYK82" s="874"/>
      <c r="JYL82" s="883"/>
      <c r="JYM82" s="873"/>
      <c r="JYN82" s="875"/>
      <c r="JYO82" s="875"/>
      <c r="JYP82" s="874"/>
      <c r="JYQ82" s="874"/>
      <c r="JYR82" s="883"/>
      <c r="JYS82" s="872"/>
      <c r="JYT82" s="873"/>
      <c r="JYU82" s="874"/>
      <c r="JYV82" s="875"/>
      <c r="JYW82" s="876"/>
      <c r="JYX82" s="877"/>
      <c r="JYY82" s="877"/>
      <c r="JYZ82" s="878"/>
      <c r="JZA82" s="879"/>
      <c r="JZB82" s="873"/>
      <c r="JZC82" s="875"/>
      <c r="JZD82" s="880"/>
      <c r="JZE82" s="874"/>
      <c r="JZF82" s="874"/>
      <c r="JZG82" s="874"/>
      <c r="JZH82" s="875"/>
      <c r="JZI82" s="881"/>
      <c r="JZJ82" s="874"/>
      <c r="JZK82" s="875"/>
      <c r="JZL82" s="874"/>
      <c r="JZM82" s="882"/>
      <c r="JZN82" s="874"/>
      <c r="JZO82" s="874"/>
      <c r="JZP82" s="883"/>
      <c r="JZQ82" s="873"/>
      <c r="JZR82" s="875"/>
      <c r="JZS82" s="875"/>
      <c r="JZT82" s="874"/>
      <c r="JZU82" s="874"/>
      <c r="JZV82" s="883"/>
      <c r="JZW82" s="872"/>
      <c r="JZX82" s="873"/>
      <c r="JZY82" s="874"/>
      <c r="JZZ82" s="875"/>
      <c r="KAA82" s="876"/>
      <c r="KAB82" s="877"/>
      <c r="KAC82" s="877"/>
      <c r="KAD82" s="878"/>
      <c r="KAE82" s="879"/>
      <c r="KAF82" s="873"/>
      <c r="KAG82" s="875"/>
      <c r="KAH82" s="880"/>
      <c r="KAI82" s="874"/>
      <c r="KAJ82" s="874"/>
      <c r="KAK82" s="874"/>
      <c r="KAL82" s="875"/>
      <c r="KAM82" s="881"/>
      <c r="KAN82" s="874"/>
      <c r="KAO82" s="875"/>
      <c r="KAP82" s="874"/>
      <c r="KAQ82" s="882"/>
      <c r="KAR82" s="874"/>
      <c r="KAS82" s="874"/>
      <c r="KAT82" s="883"/>
      <c r="KAU82" s="873"/>
      <c r="KAV82" s="875"/>
      <c r="KAW82" s="875"/>
      <c r="KAX82" s="874"/>
      <c r="KAY82" s="874"/>
      <c r="KAZ82" s="883"/>
      <c r="KBA82" s="872"/>
      <c r="KBB82" s="873"/>
      <c r="KBC82" s="874"/>
      <c r="KBD82" s="875"/>
      <c r="KBE82" s="876"/>
      <c r="KBF82" s="877"/>
      <c r="KBG82" s="877"/>
      <c r="KBH82" s="878"/>
      <c r="KBI82" s="879"/>
      <c r="KBJ82" s="873"/>
      <c r="KBK82" s="875"/>
      <c r="KBL82" s="880"/>
      <c r="KBM82" s="874"/>
      <c r="KBN82" s="874"/>
      <c r="KBO82" s="874"/>
      <c r="KBP82" s="875"/>
      <c r="KBQ82" s="881"/>
      <c r="KBR82" s="874"/>
      <c r="KBS82" s="875"/>
      <c r="KBT82" s="874"/>
      <c r="KBU82" s="882"/>
      <c r="KBV82" s="874"/>
      <c r="KBW82" s="874"/>
      <c r="KBX82" s="883"/>
      <c r="KBY82" s="873"/>
      <c r="KBZ82" s="875"/>
      <c r="KCA82" s="875"/>
      <c r="KCB82" s="874"/>
      <c r="KCC82" s="874"/>
      <c r="KCD82" s="883"/>
      <c r="KCE82" s="872"/>
      <c r="KCF82" s="873"/>
      <c r="KCG82" s="874"/>
      <c r="KCH82" s="875"/>
      <c r="KCI82" s="876"/>
      <c r="KCJ82" s="877"/>
      <c r="KCK82" s="877"/>
      <c r="KCL82" s="878"/>
      <c r="KCM82" s="879"/>
      <c r="KCN82" s="873"/>
      <c r="KCO82" s="875"/>
      <c r="KCP82" s="880"/>
      <c r="KCQ82" s="874"/>
      <c r="KCR82" s="874"/>
      <c r="KCS82" s="874"/>
      <c r="KCT82" s="875"/>
      <c r="KCU82" s="881"/>
      <c r="KCV82" s="874"/>
      <c r="KCW82" s="875"/>
      <c r="KCX82" s="874"/>
      <c r="KCY82" s="882"/>
      <c r="KCZ82" s="874"/>
      <c r="KDA82" s="874"/>
      <c r="KDB82" s="883"/>
      <c r="KDC82" s="873"/>
      <c r="KDD82" s="875"/>
      <c r="KDE82" s="875"/>
      <c r="KDF82" s="874"/>
      <c r="KDG82" s="874"/>
      <c r="KDH82" s="883"/>
      <c r="KDI82" s="872"/>
      <c r="KDJ82" s="873"/>
      <c r="KDK82" s="874"/>
      <c r="KDL82" s="875"/>
      <c r="KDM82" s="876"/>
      <c r="KDN82" s="877"/>
      <c r="KDO82" s="877"/>
      <c r="KDP82" s="878"/>
      <c r="KDQ82" s="879"/>
      <c r="KDR82" s="873"/>
      <c r="KDS82" s="875"/>
      <c r="KDT82" s="880"/>
      <c r="KDU82" s="874"/>
      <c r="KDV82" s="874"/>
      <c r="KDW82" s="874"/>
      <c r="KDX82" s="875"/>
      <c r="KDY82" s="881"/>
      <c r="KDZ82" s="874"/>
      <c r="KEA82" s="875"/>
      <c r="KEB82" s="874"/>
      <c r="KEC82" s="882"/>
      <c r="KED82" s="874"/>
      <c r="KEE82" s="874"/>
      <c r="KEF82" s="883"/>
      <c r="KEG82" s="873"/>
      <c r="KEH82" s="875"/>
      <c r="KEI82" s="875"/>
      <c r="KEJ82" s="874"/>
      <c r="KEK82" s="874"/>
      <c r="KEL82" s="883"/>
      <c r="KEM82" s="872"/>
      <c r="KEN82" s="873"/>
      <c r="KEO82" s="874"/>
      <c r="KEP82" s="875"/>
      <c r="KEQ82" s="876"/>
      <c r="KER82" s="877"/>
      <c r="KES82" s="877"/>
      <c r="KET82" s="878"/>
      <c r="KEU82" s="879"/>
      <c r="KEV82" s="873"/>
      <c r="KEW82" s="875"/>
      <c r="KEX82" s="880"/>
      <c r="KEY82" s="874"/>
      <c r="KEZ82" s="874"/>
      <c r="KFA82" s="874"/>
      <c r="KFB82" s="875"/>
      <c r="KFC82" s="881"/>
      <c r="KFD82" s="874"/>
      <c r="KFE82" s="875"/>
      <c r="KFF82" s="874"/>
      <c r="KFG82" s="882"/>
      <c r="KFH82" s="874"/>
      <c r="KFI82" s="874"/>
      <c r="KFJ82" s="883"/>
      <c r="KFK82" s="873"/>
      <c r="KFL82" s="875"/>
      <c r="KFM82" s="875"/>
      <c r="KFN82" s="874"/>
      <c r="KFO82" s="874"/>
      <c r="KFP82" s="883"/>
      <c r="KFQ82" s="872"/>
      <c r="KFR82" s="873"/>
      <c r="KFS82" s="874"/>
      <c r="KFT82" s="875"/>
      <c r="KFU82" s="876"/>
      <c r="KFV82" s="877"/>
      <c r="KFW82" s="877"/>
      <c r="KFX82" s="878"/>
      <c r="KFY82" s="879"/>
      <c r="KFZ82" s="873"/>
      <c r="KGA82" s="875"/>
      <c r="KGB82" s="880"/>
      <c r="KGC82" s="874"/>
      <c r="KGD82" s="874"/>
      <c r="KGE82" s="874"/>
      <c r="KGF82" s="875"/>
      <c r="KGG82" s="881"/>
      <c r="KGH82" s="874"/>
      <c r="KGI82" s="875"/>
      <c r="KGJ82" s="874"/>
      <c r="KGK82" s="882"/>
      <c r="KGL82" s="874"/>
      <c r="KGM82" s="874"/>
      <c r="KGN82" s="883"/>
      <c r="KGO82" s="873"/>
      <c r="KGP82" s="875"/>
      <c r="KGQ82" s="875"/>
      <c r="KGR82" s="874"/>
      <c r="KGS82" s="874"/>
      <c r="KGT82" s="883"/>
      <c r="KGU82" s="872"/>
      <c r="KGV82" s="873"/>
      <c r="KGW82" s="874"/>
      <c r="KGX82" s="875"/>
      <c r="KGY82" s="876"/>
      <c r="KGZ82" s="877"/>
      <c r="KHA82" s="877"/>
      <c r="KHB82" s="878"/>
      <c r="KHC82" s="879"/>
      <c r="KHD82" s="873"/>
      <c r="KHE82" s="875"/>
      <c r="KHF82" s="880"/>
      <c r="KHG82" s="874"/>
      <c r="KHH82" s="874"/>
      <c r="KHI82" s="874"/>
      <c r="KHJ82" s="875"/>
      <c r="KHK82" s="881"/>
      <c r="KHL82" s="874"/>
      <c r="KHM82" s="875"/>
      <c r="KHN82" s="874"/>
      <c r="KHO82" s="882"/>
      <c r="KHP82" s="874"/>
      <c r="KHQ82" s="874"/>
      <c r="KHR82" s="883"/>
      <c r="KHS82" s="873"/>
      <c r="KHT82" s="875"/>
      <c r="KHU82" s="875"/>
      <c r="KHV82" s="874"/>
      <c r="KHW82" s="874"/>
      <c r="KHX82" s="883"/>
      <c r="KHY82" s="872"/>
      <c r="KHZ82" s="873"/>
      <c r="KIA82" s="874"/>
      <c r="KIB82" s="875"/>
      <c r="KIC82" s="876"/>
      <c r="KID82" s="877"/>
      <c r="KIE82" s="877"/>
      <c r="KIF82" s="878"/>
      <c r="KIG82" s="879"/>
      <c r="KIH82" s="873"/>
      <c r="KII82" s="875"/>
      <c r="KIJ82" s="880"/>
      <c r="KIK82" s="874"/>
      <c r="KIL82" s="874"/>
      <c r="KIM82" s="874"/>
      <c r="KIN82" s="875"/>
      <c r="KIO82" s="881"/>
      <c r="KIP82" s="874"/>
      <c r="KIQ82" s="875"/>
      <c r="KIR82" s="874"/>
      <c r="KIS82" s="882"/>
      <c r="KIT82" s="874"/>
      <c r="KIU82" s="874"/>
      <c r="KIV82" s="883"/>
      <c r="KIW82" s="873"/>
      <c r="KIX82" s="875"/>
      <c r="KIY82" s="875"/>
      <c r="KIZ82" s="874"/>
      <c r="KJA82" s="874"/>
      <c r="KJB82" s="883"/>
      <c r="KJC82" s="872"/>
      <c r="KJD82" s="873"/>
      <c r="KJE82" s="874"/>
      <c r="KJF82" s="875"/>
      <c r="KJG82" s="876"/>
      <c r="KJH82" s="877"/>
      <c r="KJI82" s="877"/>
      <c r="KJJ82" s="878"/>
      <c r="KJK82" s="879"/>
      <c r="KJL82" s="873"/>
      <c r="KJM82" s="875"/>
      <c r="KJN82" s="880"/>
      <c r="KJO82" s="874"/>
      <c r="KJP82" s="874"/>
      <c r="KJQ82" s="874"/>
      <c r="KJR82" s="875"/>
      <c r="KJS82" s="881"/>
      <c r="KJT82" s="874"/>
      <c r="KJU82" s="875"/>
      <c r="KJV82" s="874"/>
      <c r="KJW82" s="882"/>
      <c r="KJX82" s="874"/>
      <c r="KJY82" s="874"/>
      <c r="KJZ82" s="883"/>
      <c r="KKA82" s="873"/>
      <c r="KKB82" s="875"/>
      <c r="KKC82" s="875"/>
      <c r="KKD82" s="874"/>
      <c r="KKE82" s="874"/>
      <c r="KKF82" s="883"/>
      <c r="KKG82" s="872"/>
      <c r="KKH82" s="873"/>
      <c r="KKI82" s="874"/>
      <c r="KKJ82" s="875"/>
      <c r="KKK82" s="876"/>
      <c r="KKL82" s="877"/>
      <c r="KKM82" s="877"/>
      <c r="KKN82" s="878"/>
      <c r="KKO82" s="879"/>
      <c r="KKP82" s="873"/>
      <c r="KKQ82" s="875"/>
      <c r="KKR82" s="880"/>
      <c r="KKS82" s="874"/>
      <c r="KKT82" s="874"/>
      <c r="KKU82" s="874"/>
      <c r="KKV82" s="875"/>
      <c r="KKW82" s="881"/>
      <c r="KKX82" s="874"/>
      <c r="KKY82" s="875"/>
      <c r="KKZ82" s="874"/>
      <c r="KLA82" s="882"/>
      <c r="KLB82" s="874"/>
      <c r="KLC82" s="874"/>
      <c r="KLD82" s="883"/>
      <c r="KLE82" s="873"/>
      <c r="KLF82" s="875"/>
      <c r="KLG82" s="875"/>
      <c r="KLH82" s="874"/>
      <c r="KLI82" s="874"/>
      <c r="KLJ82" s="883"/>
      <c r="KLK82" s="872"/>
      <c r="KLL82" s="873"/>
      <c r="KLM82" s="874"/>
      <c r="KLN82" s="875"/>
      <c r="KLO82" s="876"/>
      <c r="KLP82" s="877"/>
      <c r="KLQ82" s="877"/>
      <c r="KLR82" s="878"/>
      <c r="KLS82" s="879"/>
      <c r="KLT82" s="873"/>
      <c r="KLU82" s="875"/>
      <c r="KLV82" s="880"/>
      <c r="KLW82" s="874"/>
      <c r="KLX82" s="874"/>
      <c r="KLY82" s="874"/>
      <c r="KLZ82" s="875"/>
      <c r="KMA82" s="881"/>
      <c r="KMB82" s="874"/>
      <c r="KMC82" s="875"/>
      <c r="KMD82" s="874"/>
      <c r="KME82" s="882"/>
      <c r="KMF82" s="874"/>
      <c r="KMG82" s="874"/>
      <c r="KMH82" s="883"/>
      <c r="KMI82" s="873"/>
      <c r="KMJ82" s="875"/>
      <c r="KMK82" s="875"/>
      <c r="KML82" s="874"/>
      <c r="KMM82" s="874"/>
      <c r="KMN82" s="883"/>
      <c r="KMO82" s="872"/>
      <c r="KMP82" s="873"/>
      <c r="KMQ82" s="874"/>
      <c r="KMR82" s="875"/>
      <c r="KMS82" s="876"/>
      <c r="KMT82" s="877"/>
      <c r="KMU82" s="877"/>
      <c r="KMV82" s="878"/>
      <c r="KMW82" s="879"/>
      <c r="KMX82" s="873"/>
      <c r="KMY82" s="875"/>
      <c r="KMZ82" s="880"/>
      <c r="KNA82" s="874"/>
      <c r="KNB82" s="874"/>
      <c r="KNC82" s="874"/>
      <c r="KND82" s="875"/>
      <c r="KNE82" s="881"/>
      <c r="KNF82" s="874"/>
      <c r="KNG82" s="875"/>
      <c r="KNH82" s="874"/>
      <c r="KNI82" s="882"/>
      <c r="KNJ82" s="874"/>
      <c r="KNK82" s="874"/>
      <c r="KNL82" s="883"/>
      <c r="KNM82" s="873"/>
      <c r="KNN82" s="875"/>
      <c r="KNO82" s="875"/>
      <c r="KNP82" s="874"/>
      <c r="KNQ82" s="874"/>
      <c r="KNR82" s="883"/>
      <c r="KNS82" s="872"/>
      <c r="KNT82" s="873"/>
      <c r="KNU82" s="874"/>
      <c r="KNV82" s="875"/>
      <c r="KNW82" s="876"/>
      <c r="KNX82" s="877"/>
      <c r="KNY82" s="877"/>
      <c r="KNZ82" s="878"/>
      <c r="KOA82" s="879"/>
      <c r="KOB82" s="873"/>
      <c r="KOC82" s="875"/>
      <c r="KOD82" s="880"/>
      <c r="KOE82" s="874"/>
      <c r="KOF82" s="874"/>
      <c r="KOG82" s="874"/>
      <c r="KOH82" s="875"/>
      <c r="KOI82" s="881"/>
      <c r="KOJ82" s="874"/>
      <c r="KOK82" s="875"/>
      <c r="KOL82" s="874"/>
      <c r="KOM82" s="882"/>
      <c r="KON82" s="874"/>
      <c r="KOO82" s="874"/>
      <c r="KOP82" s="883"/>
      <c r="KOQ82" s="873"/>
      <c r="KOR82" s="875"/>
      <c r="KOS82" s="875"/>
      <c r="KOT82" s="874"/>
      <c r="KOU82" s="874"/>
      <c r="KOV82" s="883"/>
      <c r="KOW82" s="872"/>
      <c r="KOX82" s="873"/>
      <c r="KOY82" s="874"/>
      <c r="KOZ82" s="875"/>
      <c r="KPA82" s="876"/>
      <c r="KPB82" s="877"/>
      <c r="KPC82" s="877"/>
      <c r="KPD82" s="878"/>
      <c r="KPE82" s="879"/>
      <c r="KPF82" s="873"/>
      <c r="KPG82" s="875"/>
      <c r="KPH82" s="880"/>
      <c r="KPI82" s="874"/>
      <c r="KPJ82" s="874"/>
      <c r="KPK82" s="874"/>
      <c r="KPL82" s="875"/>
      <c r="KPM82" s="881"/>
      <c r="KPN82" s="874"/>
      <c r="KPO82" s="875"/>
      <c r="KPP82" s="874"/>
      <c r="KPQ82" s="882"/>
      <c r="KPR82" s="874"/>
      <c r="KPS82" s="874"/>
      <c r="KPT82" s="883"/>
      <c r="KPU82" s="873"/>
      <c r="KPV82" s="875"/>
      <c r="KPW82" s="875"/>
      <c r="KPX82" s="874"/>
      <c r="KPY82" s="874"/>
      <c r="KPZ82" s="883"/>
      <c r="KQA82" s="872"/>
      <c r="KQB82" s="873"/>
      <c r="KQC82" s="874"/>
      <c r="KQD82" s="875"/>
      <c r="KQE82" s="876"/>
      <c r="KQF82" s="877"/>
      <c r="KQG82" s="877"/>
      <c r="KQH82" s="878"/>
      <c r="KQI82" s="879"/>
      <c r="KQJ82" s="873"/>
      <c r="KQK82" s="875"/>
      <c r="KQL82" s="880"/>
      <c r="KQM82" s="874"/>
      <c r="KQN82" s="874"/>
      <c r="KQO82" s="874"/>
      <c r="KQP82" s="875"/>
      <c r="KQQ82" s="881"/>
      <c r="KQR82" s="874"/>
      <c r="KQS82" s="875"/>
      <c r="KQT82" s="874"/>
      <c r="KQU82" s="882"/>
      <c r="KQV82" s="874"/>
      <c r="KQW82" s="874"/>
      <c r="KQX82" s="883"/>
      <c r="KQY82" s="873"/>
      <c r="KQZ82" s="875"/>
      <c r="KRA82" s="875"/>
      <c r="KRB82" s="874"/>
      <c r="KRC82" s="874"/>
      <c r="KRD82" s="883"/>
      <c r="KRE82" s="872"/>
      <c r="KRF82" s="873"/>
      <c r="KRG82" s="874"/>
      <c r="KRH82" s="875"/>
      <c r="KRI82" s="876"/>
      <c r="KRJ82" s="877"/>
      <c r="KRK82" s="877"/>
      <c r="KRL82" s="878"/>
      <c r="KRM82" s="879"/>
      <c r="KRN82" s="873"/>
      <c r="KRO82" s="875"/>
      <c r="KRP82" s="880"/>
      <c r="KRQ82" s="874"/>
      <c r="KRR82" s="874"/>
      <c r="KRS82" s="874"/>
      <c r="KRT82" s="875"/>
      <c r="KRU82" s="881"/>
      <c r="KRV82" s="874"/>
      <c r="KRW82" s="875"/>
      <c r="KRX82" s="874"/>
      <c r="KRY82" s="882"/>
      <c r="KRZ82" s="874"/>
      <c r="KSA82" s="874"/>
      <c r="KSB82" s="883"/>
      <c r="KSC82" s="873"/>
      <c r="KSD82" s="875"/>
      <c r="KSE82" s="875"/>
      <c r="KSF82" s="874"/>
      <c r="KSG82" s="874"/>
      <c r="KSH82" s="883"/>
      <c r="KSI82" s="872"/>
      <c r="KSJ82" s="873"/>
      <c r="KSK82" s="874"/>
      <c r="KSL82" s="875"/>
      <c r="KSM82" s="876"/>
      <c r="KSN82" s="877"/>
      <c r="KSO82" s="877"/>
      <c r="KSP82" s="878"/>
      <c r="KSQ82" s="879"/>
      <c r="KSR82" s="873"/>
      <c r="KSS82" s="875"/>
      <c r="KST82" s="880"/>
      <c r="KSU82" s="874"/>
      <c r="KSV82" s="874"/>
      <c r="KSW82" s="874"/>
      <c r="KSX82" s="875"/>
      <c r="KSY82" s="881"/>
      <c r="KSZ82" s="874"/>
      <c r="KTA82" s="875"/>
      <c r="KTB82" s="874"/>
      <c r="KTC82" s="882"/>
      <c r="KTD82" s="874"/>
      <c r="KTE82" s="874"/>
      <c r="KTF82" s="883"/>
      <c r="KTG82" s="873"/>
      <c r="KTH82" s="875"/>
      <c r="KTI82" s="875"/>
      <c r="KTJ82" s="874"/>
      <c r="KTK82" s="874"/>
      <c r="KTL82" s="883"/>
      <c r="KTM82" s="872"/>
      <c r="KTN82" s="873"/>
      <c r="KTO82" s="874"/>
      <c r="KTP82" s="875"/>
      <c r="KTQ82" s="876"/>
      <c r="KTR82" s="877"/>
      <c r="KTS82" s="877"/>
      <c r="KTT82" s="878"/>
      <c r="KTU82" s="879"/>
      <c r="KTV82" s="873"/>
      <c r="KTW82" s="875"/>
      <c r="KTX82" s="880"/>
      <c r="KTY82" s="874"/>
      <c r="KTZ82" s="874"/>
      <c r="KUA82" s="874"/>
      <c r="KUB82" s="875"/>
      <c r="KUC82" s="881"/>
      <c r="KUD82" s="874"/>
      <c r="KUE82" s="875"/>
      <c r="KUF82" s="874"/>
      <c r="KUG82" s="882"/>
      <c r="KUH82" s="874"/>
      <c r="KUI82" s="874"/>
      <c r="KUJ82" s="883"/>
      <c r="KUK82" s="873"/>
      <c r="KUL82" s="875"/>
      <c r="KUM82" s="875"/>
      <c r="KUN82" s="874"/>
      <c r="KUO82" s="874"/>
      <c r="KUP82" s="883"/>
      <c r="KUQ82" s="872"/>
      <c r="KUR82" s="873"/>
      <c r="KUS82" s="874"/>
      <c r="KUT82" s="875"/>
      <c r="KUU82" s="876"/>
      <c r="KUV82" s="877"/>
      <c r="KUW82" s="877"/>
      <c r="KUX82" s="878"/>
      <c r="KUY82" s="879"/>
      <c r="KUZ82" s="873"/>
      <c r="KVA82" s="875"/>
      <c r="KVB82" s="880"/>
      <c r="KVC82" s="874"/>
      <c r="KVD82" s="874"/>
      <c r="KVE82" s="874"/>
      <c r="KVF82" s="875"/>
      <c r="KVG82" s="881"/>
      <c r="KVH82" s="874"/>
      <c r="KVI82" s="875"/>
      <c r="KVJ82" s="874"/>
      <c r="KVK82" s="882"/>
      <c r="KVL82" s="874"/>
      <c r="KVM82" s="874"/>
      <c r="KVN82" s="883"/>
      <c r="KVO82" s="873"/>
      <c r="KVP82" s="875"/>
      <c r="KVQ82" s="875"/>
      <c r="KVR82" s="874"/>
      <c r="KVS82" s="874"/>
      <c r="KVT82" s="883"/>
      <c r="KVU82" s="872"/>
      <c r="KVV82" s="873"/>
      <c r="KVW82" s="874"/>
      <c r="KVX82" s="875"/>
      <c r="KVY82" s="876"/>
      <c r="KVZ82" s="877"/>
      <c r="KWA82" s="877"/>
      <c r="KWB82" s="878"/>
      <c r="KWC82" s="879"/>
      <c r="KWD82" s="873"/>
      <c r="KWE82" s="875"/>
      <c r="KWF82" s="880"/>
      <c r="KWG82" s="874"/>
      <c r="KWH82" s="874"/>
      <c r="KWI82" s="874"/>
      <c r="KWJ82" s="875"/>
      <c r="KWK82" s="881"/>
      <c r="KWL82" s="874"/>
      <c r="KWM82" s="875"/>
      <c r="KWN82" s="874"/>
      <c r="KWO82" s="882"/>
      <c r="KWP82" s="874"/>
      <c r="KWQ82" s="874"/>
      <c r="KWR82" s="883"/>
      <c r="KWS82" s="873"/>
      <c r="KWT82" s="875"/>
      <c r="KWU82" s="875"/>
      <c r="KWV82" s="874"/>
      <c r="KWW82" s="874"/>
      <c r="KWX82" s="883"/>
      <c r="KWY82" s="872"/>
      <c r="KWZ82" s="873"/>
      <c r="KXA82" s="874"/>
      <c r="KXB82" s="875"/>
      <c r="KXC82" s="876"/>
      <c r="KXD82" s="877"/>
      <c r="KXE82" s="877"/>
      <c r="KXF82" s="878"/>
      <c r="KXG82" s="879"/>
      <c r="KXH82" s="873"/>
      <c r="KXI82" s="875"/>
      <c r="KXJ82" s="880"/>
      <c r="KXK82" s="874"/>
      <c r="KXL82" s="874"/>
      <c r="KXM82" s="874"/>
      <c r="KXN82" s="875"/>
      <c r="KXO82" s="881"/>
      <c r="KXP82" s="874"/>
      <c r="KXQ82" s="875"/>
      <c r="KXR82" s="874"/>
      <c r="KXS82" s="882"/>
      <c r="KXT82" s="874"/>
      <c r="KXU82" s="874"/>
      <c r="KXV82" s="883"/>
      <c r="KXW82" s="873"/>
      <c r="KXX82" s="875"/>
      <c r="KXY82" s="875"/>
      <c r="KXZ82" s="874"/>
      <c r="KYA82" s="874"/>
      <c r="KYB82" s="883"/>
      <c r="KYC82" s="872"/>
      <c r="KYD82" s="873"/>
      <c r="KYE82" s="874"/>
      <c r="KYF82" s="875"/>
      <c r="KYG82" s="876"/>
      <c r="KYH82" s="877"/>
      <c r="KYI82" s="877"/>
      <c r="KYJ82" s="878"/>
      <c r="KYK82" s="879"/>
      <c r="KYL82" s="873"/>
      <c r="KYM82" s="875"/>
      <c r="KYN82" s="880"/>
      <c r="KYO82" s="874"/>
      <c r="KYP82" s="874"/>
      <c r="KYQ82" s="874"/>
      <c r="KYR82" s="875"/>
      <c r="KYS82" s="881"/>
      <c r="KYT82" s="874"/>
      <c r="KYU82" s="875"/>
      <c r="KYV82" s="874"/>
      <c r="KYW82" s="882"/>
      <c r="KYX82" s="874"/>
      <c r="KYY82" s="874"/>
      <c r="KYZ82" s="883"/>
      <c r="KZA82" s="873"/>
      <c r="KZB82" s="875"/>
      <c r="KZC82" s="875"/>
      <c r="KZD82" s="874"/>
      <c r="KZE82" s="874"/>
      <c r="KZF82" s="883"/>
      <c r="KZG82" s="872"/>
      <c r="KZH82" s="873"/>
      <c r="KZI82" s="874"/>
      <c r="KZJ82" s="875"/>
      <c r="KZK82" s="876"/>
      <c r="KZL82" s="877"/>
      <c r="KZM82" s="877"/>
      <c r="KZN82" s="878"/>
      <c r="KZO82" s="879"/>
      <c r="KZP82" s="873"/>
      <c r="KZQ82" s="875"/>
      <c r="KZR82" s="880"/>
      <c r="KZS82" s="874"/>
      <c r="KZT82" s="874"/>
      <c r="KZU82" s="874"/>
      <c r="KZV82" s="875"/>
      <c r="KZW82" s="881"/>
      <c r="KZX82" s="874"/>
      <c r="KZY82" s="875"/>
      <c r="KZZ82" s="874"/>
      <c r="LAA82" s="882"/>
      <c r="LAB82" s="874"/>
      <c r="LAC82" s="874"/>
      <c r="LAD82" s="883"/>
      <c r="LAE82" s="873"/>
      <c r="LAF82" s="875"/>
      <c r="LAG82" s="875"/>
      <c r="LAH82" s="874"/>
      <c r="LAI82" s="874"/>
      <c r="LAJ82" s="883"/>
      <c r="LAK82" s="872"/>
      <c r="LAL82" s="873"/>
      <c r="LAM82" s="874"/>
      <c r="LAN82" s="875"/>
      <c r="LAO82" s="876"/>
      <c r="LAP82" s="877"/>
      <c r="LAQ82" s="877"/>
      <c r="LAR82" s="878"/>
      <c r="LAS82" s="879"/>
      <c r="LAT82" s="873"/>
      <c r="LAU82" s="875"/>
      <c r="LAV82" s="880"/>
      <c r="LAW82" s="874"/>
      <c r="LAX82" s="874"/>
      <c r="LAY82" s="874"/>
      <c r="LAZ82" s="875"/>
      <c r="LBA82" s="881"/>
      <c r="LBB82" s="874"/>
      <c r="LBC82" s="875"/>
      <c r="LBD82" s="874"/>
      <c r="LBE82" s="882"/>
      <c r="LBF82" s="874"/>
      <c r="LBG82" s="874"/>
      <c r="LBH82" s="883"/>
      <c r="LBI82" s="873"/>
      <c r="LBJ82" s="875"/>
      <c r="LBK82" s="875"/>
      <c r="LBL82" s="874"/>
      <c r="LBM82" s="874"/>
      <c r="LBN82" s="883"/>
      <c r="LBO82" s="872"/>
      <c r="LBP82" s="873"/>
      <c r="LBQ82" s="874"/>
      <c r="LBR82" s="875"/>
      <c r="LBS82" s="876"/>
      <c r="LBT82" s="877"/>
      <c r="LBU82" s="877"/>
      <c r="LBV82" s="878"/>
      <c r="LBW82" s="879"/>
      <c r="LBX82" s="873"/>
      <c r="LBY82" s="875"/>
      <c r="LBZ82" s="880"/>
      <c r="LCA82" s="874"/>
      <c r="LCB82" s="874"/>
      <c r="LCC82" s="874"/>
      <c r="LCD82" s="875"/>
      <c r="LCE82" s="881"/>
      <c r="LCF82" s="874"/>
      <c r="LCG82" s="875"/>
      <c r="LCH82" s="874"/>
      <c r="LCI82" s="882"/>
      <c r="LCJ82" s="874"/>
      <c r="LCK82" s="874"/>
      <c r="LCL82" s="883"/>
      <c r="LCM82" s="873"/>
      <c r="LCN82" s="875"/>
      <c r="LCO82" s="875"/>
      <c r="LCP82" s="874"/>
      <c r="LCQ82" s="874"/>
      <c r="LCR82" s="883"/>
      <c r="LCS82" s="872"/>
      <c r="LCT82" s="873"/>
      <c r="LCU82" s="874"/>
      <c r="LCV82" s="875"/>
      <c r="LCW82" s="876"/>
      <c r="LCX82" s="877"/>
      <c r="LCY82" s="877"/>
      <c r="LCZ82" s="878"/>
      <c r="LDA82" s="879"/>
      <c r="LDB82" s="873"/>
      <c r="LDC82" s="875"/>
      <c r="LDD82" s="880"/>
      <c r="LDE82" s="874"/>
      <c r="LDF82" s="874"/>
      <c r="LDG82" s="874"/>
      <c r="LDH82" s="875"/>
      <c r="LDI82" s="881"/>
      <c r="LDJ82" s="874"/>
      <c r="LDK82" s="875"/>
      <c r="LDL82" s="874"/>
      <c r="LDM82" s="882"/>
      <c r="LDN82" s="874"/>
      <c r="LDO82" s="874"/>
      <c r="LDP82" s="883"/>
      <c r="LDQ82" s="873"/>
      <c r="LDR82" s="875"/>
      <c r="LDS82" s="875"/>
      <c r="LDT82" s="874"/>
      <c r="LDU82" s="874"/>
      <c r="LDV82" s="883"/>
      <c r="LDW82" s="872"/>
      <c r="LDX82" s="873"/>
      <c r="LDY82" s="874"/>
      <c r="LDZ82" s="875"/>
      <c r="LEA82" s="876"/>
      <c r="LEB82" s="877"/>
      <c r="LEC82" s="877"/>
      <c r="LED82" s="878"/>
      <c r="LEE82" s="879"/>
      <c r="LEF82" s="873"/>
      <c r="LEG82" s="875"/>
      <c r="LEH82" s="880"/>
      <c r="LEI82" s="874"/>
      <c r="LEJ82" s="874"/>
      <c r="LEK82" s="874"/>
      <c r="LEL82" s="875"/>
      <c r="LEM82" s="881"/>
      <c r="LEN82" s="874"/>
      <c r="LEO82" s="875"/>
      <c r="LEP82" s="874"/>
      <c r="LEQ82" s="882"/>
      <c r="LER82" s="874"/>
      <c r="LES82" s="874"/>
      <c r="LET82" s="883"/>
      <c r="LEU82" s="873"/>
      <c r="LEV82" s="875"/>
      <c r="LEW82" s="875"/>
      <c r="LEX82" s="874"/>
      <c r="LEY82" s="874"/>
      <c r="LEZ82" s="883"/>
      <c r="LFA82" s="872"/>
      <c r="LFB82" s="873"/>
      <c r="LFC82" s="874"/>
      <c r="LFD82" s="875"/>
      <c r="LFE82" s="876"/>
      <c r="LFF82" s="877"/>
      <c r="LFG82" s="877"/>
      <c r="LFH82" s="878"/>
      <c r="LFI82" s="879"/>
      <c r="LFJ82" s="873"/>
      <c r="LFK82" s="875"/>
      <c r="LFL82" s="880"/>
      <c r="LFM82" s="874"/>
      <c r="LFN82" s="874"/>
      <c r="LFO82" s="874"/>
      <c r="LFP82" s="875"/>
      <c r="LFQ82" s="881"/>
      <c r="LFR82" s="874"/>
      <c r="LFS82" s="875"/>
      <c r="LFT82" s="874"/>
      <c r="LFU82" s="882"/>
      <c r="LFV82" s="874"/>
      <c r="LFW82" s="874"/>
      <c r="LFX82" s="883"/>
      <c r="LFY82" s="873"/>
      <c r="LFZ82" s="875"/>
      <c r="LGA82" s="875"/>
      <c r="LGB82" s="874"/>
      <c r="LGC82" s="874"/>
      <c r="LGD82" s="883"/>
      <c r="LGE82" s="872"/>
      <c r="LGF82" s="873"/>
      <c r="LGG82" s="874"/>
      <c r="LGH82" s="875"/>
      <c r="LGI82" s="876"/>
      <c r="LGJ82" s="877"/>
      <c r="LGK82" s="877"/>
      <c r="LGL82" s="878"/>
      <c r="LGM82" s="879"/>
      <c r="LGN82" s="873"/>
      <c r="LGO82" s="875"/>
      <c r="LGP82" s="880"/>
      <c r="LGQ82" s="874"/>
      <c r="LGR82" s="874"/>
      <c r="LGS82" s="874"/>
      <c r="LGT82" s="875"/>
      <c r="LGU82" s="881"/>
      <c r="LGV82" s="874"/>
      <c r="LGW82" s="875"/>
      <c r="LGX82" s="874"/>
      <c r="LGY82" s="882"/>
      <c r="LGZ82" s="874"/>
      <c r="LHA82" s="874"/>
      <c r="LHB82" s="883"/>
      <c r="LHC82" s="873"/>
      <c r="LHD82" s="875"/>
      <c r="LHE82" s="875"/>
      <c r="LHF82" s="874"/>
      <c r="LHG82" s="874"/>
      <c r="LHH82" s="883"/>
      <c r="LHI82" s="872"/>
      <c r="LHJ82" s="873"/>
      <c r="LHK82" s="874"/>
      <c r="LHL82" s="875"/>
      <c r="LHM82" s="876"/>
      <c r="LHN82" s="877"/>
      <c r="LHO82" s="877"/>
      <c r="LHP82" s="878"/>
      <c r="LHQ82" s="879"/>
      <c r="LHR82" s="873"/>
      <c r="LHS82" s="875"/>
      <c r="LHT82" s="880"/>
      <c r="LHU82" s="874"/>
      <c r="LHV82" s="874"/>
      <c r="LHW82" s="874"/>
      <c r="LHX82" s="875"/>
      <c r="LHY82" s="881"/>
      <c r="LHZ82" s="874"/>
      <c r="LIA82" s="875"/>
      <c r="LIB82" s="874"/>
      <c r="LIC82" s="882"/>
      <c r="LID82" s="874"/>
      <c r="LIE82" s="874"/>
      <c r="LIF82" s="883"/>
      <c r="LIG82" s="873"/>
      <c r="LIH82" s="875"/>
      <c r="LII82" s="875"/>
      <c r="LIJ82" s="874"/>
      <c r="LIK82" s="874"/>
      <c r="LIL82" s="883"/>
      <c r="LIM82" s="872"/>
      <c r="LIN82" s="873"/>
      <c r="LIO82" s="874"/>
      <c r="LIP82" s="875"/>
      <c r="LIQ82" s="876"/>
      <c r="LIR82" s="877"/>
      <c r="LIS82" s="877"/>
      <c r="LIT82" s="878"/>
      <c r="LIU82" s="879"/>
      <c r="LIV82" s="873"/>
      <c r="LIW82" s="875"/>
      <c r="LIX82" s="880"/>
      <c r="LIY82" s="874"/>
      <c r="LIZ82" s="874"/>
      <c r="LJA82" s="874"/>
      <c r="LJB82" s="875"/>
      <c r="LJC82" s="881"/>
      <c r="LJD82" s="874"/>
      <c r="LJE82" s="875"/>
      <c r="LJF82" s="874"/>
      <c r="LJG82" s="882"/>
      <c r="LJH82" s="874"/>
      <c r="LJI82" s="874"/>
      <c r="LJJ82" s="883"/>
      <c r="LJK82" s="873"/>
      <c r="LJL82" s="875"/>
      <c r="LJM82" s="875"/>
      <c r="LJN82" s="874"/>
      <c r="LJO82" s="874"/>
      <c r="LJP82" s="883"/>
      <c r="LJQ82" s="872"/>
      <c r="LJR82" s="873"/>
      <c r="LJS82" s="874"/>
      <c r="LJT82" s="875"/>
      <c r="LJU82" s="876"/>
      <c r="LJV82" s="877"/>
      <c r="LJW82" s="877"/>
      <c r="LJX82" s="878"/>
      <c r="LJY82" s="879"/>
      <c r="LJZ82" s="873"/>
      <c r="LKA82" s="875"/>
      <c r="LKB82" s="880"/>
      <c r="LKC82" s="874"/>
      <c r="LKD82" s="874"/>
      <c r="LKE82" s="874"/>
      <c r="LKF82" s="875"/>
      <c r="LKG82" s="881"/>
      <c r="LKH82" s="874"/>
      <c r="LKI82" s="875"/>
      <c r="LKJ82" s="874"/>
      <c r="LKK82" s="882"/>
      <c r="LKL82" s="874"/>
      <c r="LKM82" s="874"/>
      <c r="LKN82" s="883"/>
      <c r="LKO82" s="873"/>
      <c r="LKP82" s="875"/>
      <c r="LKQ82" s="875"/>
      <c r="LKR82" s="874"/>
      <c r="LKS82" s="874"/>
      <c r="LKT82" s="883"/>
      <c r="LKU82" s="872"/>
      <c r="LKV82" s="873"/>
      <c r="LKW82" s="874"/>
      <c r="LKX82" s="875"/>
      <c r="LKY82" s="876"/>
      <c r="LKZ82" s="877"/>
      <c r="LLA82" s="877"/>
      <c r="LLB82" s="878"/>
      <c r="LLC82" s="879"/>
      <c r="LLD82" s="873"/>
      <c r="LLE82" s="875"/>
      <c r="LLF82" s="880"/>
      <c r="LLG82" s="874"/>
      <c r="LLH82" s="874"/>
      <c r="LLI82" s="874"/>
      <c r="LLJ82" s="875"/>
      <c r="LLK82" s="881"/>
      <c r="LLL82" s="874"/>
      <c r="LLM82" s="875"/>
      <c r="LLN82" s="874"/>
      <c r="LLO82" s="882"/>
      <c r="LLP82" s="874"/>
      <c r="LLQ82" s="874"/>
      <c r="LLR82" s="883"/>
      <c r="LLS82" s="873"/>
      <c r="LLT82" s="875"/>
      <c r="LLU82" s="875"/>
      <c r="LLV82" s="874"/>
      <c r="LLW82" s="874"/>
      <c r="LLX82" s="883"/>
      <c r="LLY82" s="872"/>
      <c r="LLZ82" s="873"/>
      <c r="LMA82" s="874"/>
      <c r="LMB82" s="875"/>
      <c r="LMC82" s="876"/>
      <c r="LMD82" s="877"/>
      <c r="LME82" s="877"/>
      <c r="LMF82" s="878"/>
      <c r="LMG82" s="879"/>
      <c r="LMH82" s="873"/>
      <c r="LMI82" s="875"/>
      <c r="LMJ82" s="880"/>
      <c r="LMK82" s="874"/>
      <c r="LML82" s="874"/>
      <c r="LMM82" s="874"/>
      <c r="LMN82" s="875"/>
      <c r="LMO82" s="881"/>
      <c r="LMP82" s="874"/>
      <c r="LMQ82" s="875"/>
      <c r="LMR82" s="874"/>
      <c r="LMS82" s="882"/>
      <c r="LMT82" s="874"/>
      <c r="LMU82" s="874"/>
      <c r="LMV82" s="883"/>
      <c r="LMW82" s="873"/>
      <c r="LMX82" s="875"/>
      <c r="LMY82" s="875"/>
      <c r="LMZ82" s="874"/>
      <c r="LNA82" s="874"/>
      <c r="LNB82" s="883"/>
      <c r="LNC82" s="872"/>
      <c r="LND82" s="873"/>
      <c r="LNE82" s="874"/>
      <c r="LNF82" s="875"/>
      <c r="LNG82" s="876"/>
      <c r="LNH82" s="877"/>
      <c r="LNI82" s="877"/>
      <c r="LNJ82" s="878"/>
      <c r="LNK82" s="879"/>
      <c r="LNL82" s="873"/>
      <c r="LNM82" s="875"/>
      <c r="LNN82" s="880"/>
      <c r="LNO82" s="874"/>
      <c r="LNP82" s="874"/>
      <c r="LNQ82" s="874"/>
      <c r="LNR82" s="875"/>
      <c r="LNS82" s="881"/>
      <c r="LNT82" s="874"/>
      <c r="LNU82" s="875"/>
      <c r="LNV82" s="874"/>
      <c r="LNW82" s="882"/>
      <c r="LNX82" s="874"/>
      <c r="LNY82" s="874"/>
      <c r="LNZ82" s="883"/>
      <c r="LOA82" s="873"/>
      <c r="LOB82" s="875"/>
      <c r="LOC82" s="875"/>
      <c r="LOD82" s="874"/>
      <c r="LOE82" s="874"/>
      <c r="LOF82" s="883"/>
      <c r="LOG82" s="872"/>
      <c r="LOH82" s="873"/>
      <c r="LOI82" s="874"/>
      <c r="LOJ82" s="875"/>
      <c r="LOK82" s="876"/>
      <c r="LOL82" s="877"/>
      <c r="LOM82" s="877"/>
      <c r="LON82" s="878"/>
      <c r="LOO82" s="879"/>
      <c r="LOP82" s="873"/>
      <c r="LOQ82" s="875"/>
      <c r="LOR82" s="880"/>
      <c r="LOS82" s="874"/>
      <c r="LOT82" s="874"/>
      <c r="LOU82" s="874"/>
      <c r="LOV82" s="875"/>
      <c r="LOW82" s="881"/>
      <c r="LOX82" s="874"/>
      <c r="LOY82" s="875"/>
      <c r="LOZ82" s="874"/>
      <c r="LPA82" s="882"/>
      <c r="LPB82" s="874"/>
      <c r="LPC82" s="874"/>
      <c r="LPD82" s="883"/>
      <c r="LPE82" s="873"/>
      <c r="LPF82" s="875"/>
      <c r="LPG82" s="875"/>
      <c r="LPH82" s="874"/>
      <c r="LPI82" s="874"/>
      <c r="LPJ82" s="883"/>
      <c r="LPK82" s="872"/>
      <c r="LPL82" s="873"/>
      <c r="LPM82" s="874"/>
      <c r="LPN82" s="875"/>
      <c r="LPO82" s="876"/>
      <c r="LPP82" s="877"/>
      <c r="LPQ82" s="877"/>
      <c r="LPR82" s="878"/>
      <c r="LPS82" s="879"/>
      <c r="LPT82" s="873"/>
      <c r="LPU82" s="875"/>
      <c r="LPV82" s="880"/>
      <c r="LPW82" s="874"/>
      <c r="LPX82" s="874"/>
      <c r="LPY82" s="874"/>
      <c r="LPZ82" s="875"/>
      <c r="LQA82" s="881"/>
      <c r="LQB82" s="874"/>
      <c r="LQC82" s="875"/>
      <c r="LQD82" s="874"/>
      <c r="LQE82" s="882"/>
      <c r="LQF82" s="874"/>
      <c r="LQG82" s="874"/>
      <c r="LQH82" s="883"/>
      <c r="LQI82" s="873"/>
      <c r="LQJ82" s="875"/>
      <c r="LQK82" s="875"/>
      <c r="LQL82" s="874"/>
      <c r="LQM82" s="874"/>
      <c r="LQN82" s="883"/>
      <c r="LQO82" s="872"/>
      <c r="LQP82" s="873"/>
      <c r="LQQ82" s="874"/>
      <c r="LQR82" s="875"/>
      <c r="LQS82" s="876"/>
      <c r="LQT82" s="877"/>
      <c r="LQU82" s="877"/>
      <c r="LQV82" s="878"/>
      <c r="LQW82" s="879"/>
      <c r="LQX82" s="873"/>
      <c r="LQY82" s="875"/>
      <c r="LQZ82" s="880"/>
      <c r="LRA82" s="874"/>
      <c r="LRB82" s="874"/>
      <c r="LRC82" s="874"/>
      <c r="LRD82" s="875"/>
      <c r="LRE82" s="881"/>
      <c r="LRF82" s="874"/>
      <c r="LRG82" s="875"/>
      <c r="LRH82" s="874"/>
      <c r="LRI82" s="882"/>
      <c r="LRJ82" s="874"/>
      <c r="LRK82" s="874"/>
      <c r="LRL82" s="883"/>
      <c r="LRM82" s="873"/>
      <c r="LRN82" s="875"/>
      <c r="LRO82" s="875"/>
      <c r="LRP82" s="874"/>
      <c r="LRQ82" s="874"/>
      <c r="LRR82" s="883"/>
      <c r="LRS82" s="872"/>
      <c r="LRT82" s="873"/>
      <c r="LRU82" s="874"/>
      <c r="LRV82" s="875"/>
      <c r="LRW82" s="876"/>
      <c r="LRX82" s="877"/>
      <c r="LRY82" s="877"/>
      <c r="LRZ82" s="878"/>
      <c r="LSA82" s="879"/>
      <c r="LSB82" s="873"/>
      <c r="LSC82" s="875"/>
      <c r="LSD82" s="880"/>
      <c r="LSE82" s="874"/>
      <c r="LSF82" s="874"/>
      <c r="LSG82" s="874"/>
      <c r="LSH82" s="875"/>
      <c r="LSI82" s="881"/>
      <c r="LSJ82" s="874"/>
      <c r="LSK82" s="875"/>
      <c r="LSL82" s="874"/>
      <c r="LSM82" s="882"/>
      <c r="LSN82" s="874"/>
      <c r="LSO82" s="874"/>
      <c r="LSP82" s="883"/>
      <c r="LSQ82" s="873"/>
      <c r="LSR82" s="875"/>
      <c r="LSS82" s="875"/>
      <c r="LST82" s="874"/>
      <c r="LSU82" s="874"/>
      <c r="LSV82" s="883"/>
      <c r="LSW82" s="872"/>
      <c r="LSX82" s="873"/>
      <c r="LSY82" s="874"/>
      <c r="LSZ82" s="875"/>
      <c r="LTA82" s="876"/>
      <c r="LTB82" s="877"/>
      <c r="LTC82" s="877"/>
      <c r="LTD82" s="878"/>
      <c r="LTE82" s="879"/>
      <c r="LTF82" s="873"/>
      <c r="LTG82" s="875"/>
      <c r="LTH82" s="880"/>
      <c r="LTI82" s="874"/>
      <c r="LTJ82" s="874"/>
      <c r="LTK82" s="874"/>
      <c r="LTL82" s="875"/>
      <c r="LTM82" s="881"/>
      <c r="LTN82" s="874"/>
      <c r="LTO82" s="875"/>
      <c r="LTP82" s="874"/>
      <c r="LTQ82" s="882"/>
      <c r="LTR82" s="874"/>
      <c r="LTS82" s="874"/>
      <c r="LTT82" s="883"/>
      <c r="LTU82" s="873"/>
      <c r="LTV82" s="875"/>
      <c r="LTW82" s="875"/>
      <c r="LTX82" s="874"/>
      <c r="LTY82" s="874"/>
      <c r="LTZ82" s="883"/>
      <c r="LUA82" s="872"/>
      <c r="LUB82" s="873"/>
      <c r="LUC82" s="874"/>
      <c r="LUD82" s="875"/>
      <c r="LUE82" s="876"/>
      <c r="LUF82" s="877"/>
      <c r="LUG82" s="877"/>
      <c r="LUH82" s="878"/>
      <c r="LUI82" s="879"/>
      <c r="LUJ82" s="873"/>
      <c r="LUK82" s="875"/>
      <c r="LUL82" s="880"/>
      <c r="LUM82" s="874"/>
      <c r="LUN82" s="874"/>
      <c r="LUO82" s="874"/>
      <c r="LUP82" s="875"/>
      <c r="LUQ82" s="881"/>
      <c r="LUR82" s="874"/>
      <c r="LUS82" s="875"/>
      <c r="LUT82" s="874"/>
      <c r="LUU82" s="882"/>
      <c r="LUV82" s="874"/>
      <c r="LUW82" s="874"/>
      <c r="LUX82" s="883"/>
      <c r="LUY82" s="873"/>
      <c r="LUZ82" s="875"/>
      <c r="LVA82" s="875"/>
      <c r="LVB82" s="874"/>
      <c r="LVC82" s="874"/>
      <c r="LVD82" s="883"/>
      <c r="LVE82" s="872"/>
      <c r="LVF82" s="873"/>
      <c r="LVG82" s="874"/>
      <c r="LVH82" s="875"/>
      <c r="LVI82" s="876"/>
      <c r="LVJ82" s="877"/>
      <c r="LVK82" s="877"/>
      <c r="LVL82" s="878"/>
      <c r="LVM82" s="879"/>
      <c r="LVN82" s="873"/>
      <c r="LVO82" s="875"/>
      <c r="LVP82" s="880"/>
      <c r="LVQ82" s="874"/>
      <c r="LVR82" s="874"/>
      <c r="LVS82" s="874"/>
      <c r="LVT82" s="875"/>
      <c r="LVU82" s="881"/>
      <c r="LVV82" s="874"/>
      <c r="LVW82" s="875"/>
      <c r="LVX82" s="874"/>
      <c r="LVY82" s="882"/>
      <c r="LVZ82" s="874"/>
      <c r="LWA82" s="874"/>
      <c r="LWB82" s="883"/>
      <c r="LWC82" s="873"/>
      <c r="LWD82" s="875"/>
      <c r="LWE82" s="875"/>
      <c r="LWF82" s="874"/>
      <c r="LWG82" s="874"/>
      <c r="LWH82" s="883"/>
      <c r="LWI82" s="872"/>
      <c r="LWJ82" s="873"/>
      <c r="LWK82" s="874"/>
      <c r="LWL82" s="875"/>
      <c r="LWM82" s="876"/>
      <c r="LWN82" s="877"/>
      <c r="LWO82" s="877"/>
      <c r="LWP82" s="878"/>
      <c r="LWQ82" s="879"/>
      <c r="LWR82" s="873"/>
      <c r="LWS82" s="875"/>
      <c r="LWT82" s="880"/>
      <c r="LWU82" s="874"/>
      <c r="LWV82" s="874"/>
      <c r="LWW82" s="874"/>
      <c r="LWX82" s="875"/>
      <c r="LWY82" s="881"/>
      <c r="LWZ82" s="874"/>
      <c r="LXA82" s="875"/>
      <c r="LXB82" s="874"/>
      <c r="LXC82" s="882"/>
      <c r="LXD82" s="874"/>
      <c r="LXE82" s="874"/>
      <c r="LXF82" s="883"/>
      <c r="LXG82" s="873"/>
      <c r="LXH82" s="875"/>
      <c r="LXI82" s="875"/>
      <c r="LXJ82" s="874"/>
      <c r="LXK82" s="874"/>
      <c r="LXL82" s="883"/>
      <c r="LXM82" s="872"/>
      <c r="LXN82" s="873"/>
      <c r="LXO82" s="874"/>
      <c r="LXP82" s="875"/>
      <c r="LXQ82" s="876"/>
      <c r="LXR82" s="877"/>
      <c r="LXS82" s="877"/>
      <c r="LXT82" s="878"/>
      <c r="LXU82" s="879"/>
      <c r="LXV82" s="873"/>
      <c r="LXW82" s="875"/>
      <c r="LXX82" s="880"/>
      <c r="LXY82" s="874"/>
      <c r="LXZ82" s="874"/>
      <c r="LYA82" s="874"/>
      <c r="LYB82" s="875"/>
      <c r="LYC82" s="881"/>
      <c r="LYD82" s="874"/>
      <c r="LYE82" s="875"/>
      <c r="LYF82" s="874"/>
      <c r="LYG82" s="882"/>
      <c r="LYH82" s="874"/>
      <c r="LYI82" s="874"/>
      <c r="LYJ82" s="883"/>
      <c r="LYK82" s="873"/>
      <c r="LYL82" s="875"/>
      <c r="LYM82" s="875"/>
      <c r="LYN82" s="874"/>
      <c r="LYO82" s="874"/>
      <c r="LYP82" s="883"/>
      <c r="LYQ82" s="872"/>
      <c r="LYR82" s="873"/>
      <c r="LYS82" s="874"/>
      <c r="LYT82" s="875"/>
      <c r="LYU82" s="876"/>
      <c r="LYV82" s="877"/>
      <c r="LYW82" s="877"/>
      <c r="LYX82" s="878"/>
      <c r="LYY82" s="879"/>
      <c r="LYZ82" s="873"/>
      <c r="LZA82" s="875"/>
      <c r="LZB82" s="880"/>
      <c r="LZC82" s="874"/>
      <c r="LZD82" s="874"/>
      <c r="LZE82" s="874"/>
      <c r="LZF82" s="875"/>
      <c r="LZG82" s="881"/>
      <c r="LZH82" s="874"/>
      <c r="LZI82" s="875"/>
      <c r="LZJ82" s="874"/>
      <c r="LZK82" s="882"/>
      <c r="LZL82" s="874"/>
      <c r="LZM82" s="874"/>
      <c r="LZN82" s="883"/>
      <c r="LZO82" s="873"/>
      <c r="LZP82" s="875"/>
      <c r="LZQ82" s="875"/>
      <c r="LZR82" s="874"/>
      <c r="LZS82" s="874"/>
      <c r="LZT82" s="883"/>
      <c r="LZU82" s="872"/>
      <c r="LZV82" s="873"/>
      <c r="LZW82" s="874"/>
      <c r="LZX82" s="875"/>
      <c r="LZY82" s="876"/>
      <c r="LZZ82" s="877"/>
      <c r="MAA82" s="877"/>
      <c r="MAB82" s="878"/>
      <c r="MAC82" s="879"/>
      <c r="MAD82" s="873"/>
      <c r="MAE82" s="875"/>
      <c r="MAF82" s="880"/>
      <c r="MAG82" s="874"/>
      <c r="MAH82" s="874"/>
      <c r="MAI82" s="874"/>
      <c r="MAJ82" s="875"/>
      <c r="MAK82" s="881"/>
      <c r="MAL82" s="874"/>
      <c r="MAM82" s="875"/>
      <c r="MAN82" s="874"/>
      <c r="MAO82" s="882"/>
      <c r="MAP82" s="874"/>
      <c r="MAQ82" s="874"/>
      <c r="MAR82" s="883"/>
      <c r="MAS82" s="873"/>
      <c r="MAT82" s="875"/>
      <c r="MAU82" s="875"/>
      <c r="MAV82" s="874"/>
      <c r="MAW82" s="874"/>
      <c r="MAX82" s="883"/>
      <c r="MAY82" s="872"/>
      <c r="MAZ82" s="873"/>
      <c r="MBA82" s="874"/>
      <c r="MBB82" s="875"/>
      <c r="MBC82" s="876"/>
      <c r="MBD82" s="877"/>
      <c r="MBE82" s="877"/>
      <c r="MBF82" s="878"/>
      <c r="MBG82" s="879"/>
      <c r="MBH82" s="873"/>
      <c r="MBI82" s="875"/>
      <c r="MBJ82" s="880"/>
      <c r="MBK82" s="874"/>
      <c r="MBL82" s="874"/>
      <c r="MBM82" s="874"/>
      <c r="MBN82" s="875"/>
      <c r="MBO82" s="881"/>
      <c r="MBP82" s="874"/>
      <c r="MBQ82" s="875"/>
      <c r="MBR82" s="874"/>
      <c r="MBS82" s="882"/>
      <c r="MBT82" s="874"/>
      <c r="MBU82" s="874"/>
      <c r="MBV82" s="883"/>
      <c r="MBW82" s="873"/>
      <c r="MBX82" s="875"/>
      <c r="MBY82" s="875"/>
      <c r="MBZ82" s="874"/>
      <c r="MCA82" s="874"/>
      <c r="MCB82" s="883"/>
      <c r="MCC82" s="872"/>
      <c r="MCD82" s="873"/>
      <c r="MCE82" s="874"/>
      <c r="MCF82" s="875"/>
      <c r="MCG82" s="876"/>
      <c r="MCH82" s="877"/>
      <c r="MCI82" s="877"/>
      <c r="MCJ82" s="878"/>
      <c r="MCK82" s="879"/>
      <c r="MCL82" s="873"/>
      <c r="MCM82" s="875"/>
      <c r="MCN82" s="880"/>
      <c r="MCO82" s="874"/>
      <c r="MCP82" s="874"/>
      <c r="MCQ82" s="874"/>
      <c r="MCR82" s="875"/>
      <c r="MCS82" s="881"/>
      <c r="MCT82" s="874"/>
      <c r="MCU82" s="875"/>
      <c r="MCV82" s="874"/>
      <c r="MCW82" s="882"/>
      <c r="MCX82" s="874"/>
      <c r="MCY82" s="874"/>
      <c r="MCZ82" s="883"/>
      <c r="MDA82" s="873"/>
      <c r="MDB82" s="875"/>
      <c r="MDC82" s="875"/>
      <c r="MDD82" s="874"/>
      <c r="MDE82" s="874"/>
      <c r="MDF82" s="883"/>
      <c r="MDG82" s="872"/>
      <c r="MDH82" s="873"/>
      <c r="MDI82" s="874"/>
      <c r="MDJ82" s="875"/>
      <c r="MDK82" s="876"/>
      <c r="MDL82" s="877"/>
      <c r="MDM82" s="877"/>
      <c r="MDN82" s="878"/>
      <c r="MDO82" s="879"/>
      <c r="MDP82" s="873"/>
      <c r="MDQ82" s="875"/>
      <c r="MDR82" s="880"/>
      <c r="MDS82" s="874"/>
      <c r="MDT82" s="874"/>
      <c r="MDU82" s="874"/>
      <c r="MDV82" s="875"/>
      <c r="MDW82" s="881"/>
      <c r="MDX82" s="874"/>
      <c r="MDY82" s="875"/>
      <c r="MDZ82" s="874"/>
      <c r="MEA82" s="882"/>
      <c r="MEB82" s="874"/>
      <c r="MEC82" s="874"/>
      <c r="MED82" s="883"/>
      <c r="MEE82" s="873"/>
      <c r="MEF82" s="875"/>
      <c r="MEG82" s="875"/>
      <c r="MEH82" s="874"/>
      <c r="MEI82" s="874"/>
      <c r="MEJ82" s="883"/>
      <c r="MEK82" s="872"/>
      <c r="MEL82" s="873"/>
      <c r="MEM82" s="874"/>
      <c r="MEN82" s="875"/>
      <c r="MEO82" s="876"/>
      <c r="MEP82" s="877"/>
      <c r="MEQ82" s="877"/>
      <c r="MER82" s="878"/>
      <c r="MES82" s="879"/>
      <c r="MET82" s="873"/>
      <c r="MEU82" s="875"/>
      <c r="MEV82" s="880"/>
      <c r="MEW82" s="874"/>
      <c r="MEX82" s="874"/>
      <c r="MEY82" s="874"/>
      <c r="MEZ82" s="875"/>
      <c r="MFA82" s="881"/>
      <c r="MFB82" s="874"/>
      <c r="MFC82" s="875"/>
      <c r="MFD82" s="874"/>
      <c r="MFE82" s="882"/>
      <c r="MFF82" s="874"/>
      <c r="MFG82" s="874"/>
      <c r="MFH82" s="883"/>
      <c r="MFI82" s="873"/>
      <c r="MFJ82" s="875"/>
      <c r="MFK82" s="875"/>
      <c r="MFL82" s="874"/>
      <c r="MFM82" s="874"/>
      <c r="MFN82" s="883"/>
      <c r="MFO82" s="872"/>
      <c r="MFP82" s="873"/>
      <c r="MFQ82" s="874"/>
      <c r="MFR82" s="875"/>
      <c r="MFS82" s="876"/>
      <c r="MFT82" s="877"/>
      <c r="MFU82" s="877"/>
      <c r="MFV82" s="878"/>
      <c r="MFW82" s="879"/>
      <c r="MFX82" s="873"/>
      <c r="MFY82" s="875"/>
      <c r="MFZ82" s="880"/>
      <c r="MGA82" s="874"/>
      <c r="MGB82" s="874"/>
      <c r="MGC82" s="874"/>
      <c r="MGD82" s="875"/>
      <c r="MGE82" s="881"/>
      <c r="MGF82" s="874"/>
      <c r="MGG82" s="875"/>
      <c r="MGH82" s="874"/>
      <c r="MGI82" s="882"/>
      <c r="MGJ82" s="874"/>
      <c r="MGK82" s="874"/>
      <c r="MGL82" s="883"/>
      <c r="MGM82" s="873"/>
      <c r="MGN82" s="875"/>
      <c r="MGO82" s="875"/>
      <c r="MGP82" s="874"/>
      <c r="MGQ82" s="874"/>
      <c r="MGR82" s="883"/>
      <c r="MGS82" s="872"/>
      <c r="MGT82" s="873"/>
      <c r="MGU82" s="874"/>
      <c r="MGV82" s="875"/>
      <c r="MGW82" s="876"/>
      <c r="MGX82" s="877"/>
      <c r="MGY82" s="877"/>
      <c r="MGZ82" s="878"/>
      <c r="MHA82" s="879"/>
      <c r="MHB82" s="873"/>
      <c r="MHC82" s="875"/>
      <c r="MHD82" s="880"/>
      <c r="MHE82" s="874"/>
      <c r="MHF82" s="874"/>
      <c r="MHG82" s="874"/>
      <c r="MHH82" s="875"/>
      <c r="MHI82" s="881"/>
      <c r="MHJ82" s="874"/>
      <c r="MHK82" s="875"/>
      <c r="MHL82" s="874"/>
      <c r="MHM82" s="882"/>
      <c r="MHN82" s="874"/>
      <c r="MHO82" s="874"/>
      <c r="MHP82" s="883"/>
      <c r="MHQ82" s="873"/>
      <c r="MHR82" s="875"/>
      <c r="MHS82" s="875"/>
      <c r="MHT82" s="874"/>
      <c r="MHU82" s="874"/>
      <c r="MHV82" s="883"/>
      <c r="MHW82" s="872"/>
      <c r="MHX82" s="873"/>
      <c r="MHY82" s="874"/>
      <c r="MHZ82" s="875"/>
      <c r="MIA82" s="876"/>
      <c r="MIB82" s="877"/>
      <c r="MIC82" s="877"/>
      <c r="MID82" s="878"/>
      <c r="MIE82" s="879"/>
      <c r="MIF82" s="873"/>
      <c r="MIG82" s="875"/>
      <c r="MIH82" s="880"/>
      <c r="MII82" s="874"/>
      <c r="MIJ82" s="874"/>
      <c r="MIK82" s="874"/>
      <c r="MIL82" s="875"/>
      <c r="MIM82" s="881"/>
      <c r="MIN82" s="874"/>
      <c r="MIO82" s="875"/>
      <c r="MIP82" s="874"/>
      <c r="MIQ82" s="882"/>
      <c r="MIR82" s="874"/>
      <c r="MIS82" s="874"/>
      <c r="MIT82" s="883"/>
      <c r="MIU82" s="873"/>
      <c r="MIV82" s="875"/>
      <c r="MIW82" s="875"/>
      <c r="MIX82" s="874"/>
      <c r="MIY82" s="874"/>
      <c r="MIZ82" s="883"/>
      <c r="MJA82" s="872"/>
      <c r="MJB82" s="873"/>
      <c r="MJC82" s="874"/>
      <c r="MJD82" s="875"/>
      <c r="MJE82" s="876"/>
      <c r="MJF82" s="877"/>
      <c r="MJG82" s="877"/>
      <c r="MJH82" s="878"/>
      <c r="MJI82" s="879"/>
      <c r="MJJ82" s="873"/>
      <c r="MJK82" s="875"/>
      <c r="MJL82" s="880"/>
      <c r="MJM82" s="874"/>
      <c r="MJN82" s="874"/>
      <c r="MJO82" s="874"/>
      <c r="MJP82" s="875"/>
      <c r="MJQ82" s="881"/>
      <c r="MJR82" s="874"/>
      <c r="MJS82" s="875"/>
      <c r="MJT82" s="874"/>
      <c r="MJU82" s="882"/>
      <c r="MJV82" s="874"/>
      <c r="MJW82" s="874"/>
      <c r="MJX82" s="883"/>
      <c r="MJY82" s="873"/>
      <c r="MJZ82" s="875"/>
      <c r="MKA82" s="875"/>
      <c r="MKB82" s="874"/>
      <c r="MKC82" s="874"/>
      <c r="MKD82" s="883"/>
      <c r="MKE82" s="872"/>
      <c r="MKF82" s="873"/>
      <c r="MKG82" s="874"/>
      <c r="MKH82" s="875"/>
      <c r="MKI82" s="876"/>
      <c r="MKJ82" s="877"/>
      <c r="MKK82" s="877"/>
      <c r="MKL82" s="878"/>
      <c r="MKM82" s="879"/>
      <c r="MKN82" s="873"/>
      <c r="MKO82" s="875"/>
      <c r="MKP82" s="880"/>
      <c r="MKQ82" s="874"/>
      <c r="MKR82" s="874"/>
      <c r="MKS82" s="874"/>
      <c r="MKT82" s="875"/>
      <c r="MKU82" s="881"/>
      <c r="MKV82" s="874"/>
      <c r="MKW82" s="875"/>
      <c r="MKX82" s="874"/>
      <c r="MKY82" s="882"/>
      <c r="MKZ82" s="874"/>
      <c r="MLA82" s="874"/>
      <c r="MLB82" s="883"/>
      <c r="MLC82" s="873"/>
      <c r="MLD82" s="875"/>
      <c r="MLE82" s="875"/>
      <c r="MLF82" s="874"/>
      <c r="MLG82" s="874"/>
      <c r="MLH82" s="883"/>
      <c r="MLI82" s="872"/>
      <c r="MLJ82" s="873"/>
      <c r="MLK82" s="874"/>
      <c r="MLL82" s="875"/>
      <c r="MLM82" s="876"/>
      <c r="MLN82" s="877"/>
      <c r="MLO82" s="877"/>
      <c r="MLP82" s="878"/>
      <c r="MLQ82" s="879"/>
      <c r="MLR82" s="873"/>
      <c r="MLS82" s="875"/>
      <c r="MLT82" s="880"/>
      <c r="MLU82" s="874"/>
      <c r="MLV82" s="874"/>
      <c r="MLW82" s="874"/>
      <c r="MLX82" s="875"/>
      <c r="MLY82" s="881"/>
      <c r="MLZ82" s="874"/>
      <c r="MMA82" s="875"/>
      <c r="MMB82" s="874"/>
      <c r="MMC82" s="882"/>
      <c r="MMD82" s="874"/>
      <c r="MME82" s="874"/>
      <c r="MMF82" s="883"/>
      <c r="MMG82" s="873"/>
      <c r="MMH82" s="875"/>
      <c r="MMI82" s="875"/>
      <c r="MMJ82" s="874"/>
      <c r="MMK82" s="874"/>
      <c r="MML82" s="883"/>
      <c r="MMM82" s="872"/>
      <c r="MMN82" s="873"/>
      <c r="MMO82" s="874"/>
      <c r="MMP82" s="875"/>
      <c r="MMQ82" s="876"/>
      <c r="MMR82" s="877"/>
      <c r="MMS82" s="877"/>
      <c r="MMT82" s="878"/>
      <c r="MMU82" s="879"/>
      <c r="MMV82" s="873"/>
      <c r="MMW82" s="875"/>
      <c r="MMX82" s="880"/>
      <c r="MMY82" s="874"/>
      <c r="MMZ82" s="874"/>
      <c r="MNA82" s="874"/>
      <c r="MNB82" s="875"/>
      <c r="MNC82" s="881"/>
      <c r="MND82" s="874"/>
      <c r="MNE82" s="875"/>
      <c r="MNF82" s="874"/>
      <c r="MNG82" s="882"/>
      <c r="MNH82" s="874"/>
      <c r="MNI82" s="874"/>
      <c r="MNJ82" s="883"/>
      <c r="MNK82" s="873"/>
      <c r="MNL82" s="875"/>
      <c r="MNM82" s="875"/>
      <c r="MNN82" s="874"/>
      <c r="MNO82" s="874"/>
      <c r="MNP82" s="883"/>
      <c r="MNQ82" s="872"/>
      <c r="MNR82" s="873"/>
      <c r="MNS82" s="874"/>
      <c r="MNT82" s="875"/>
      <c r="MNU82" s="876"/>
      <c r="MNV82" s="877"/>
      <c r="MNW82" s="877"/>
      <c r="MNX82" s="878"/>
      <c r="MNY82" s="879"/>
      <c r="MNZ82" s="873"/>
      <c r="MOA82" s="875"/>
      <c r="MOB82" s="880"/>
      <c r="MOC82" s="874"/>
      <c r="MOD82" s="874"/>
      <c r="MOE82" s="874"/>
      <c r="MOF82" s="875"/>
      <c r="MOG82" s="881"/>
      <c r="MOH82" s="874"/>
      <c r="MOI82" s="875"/>
      <c r="MOJ82" s="874"/>
      <c r="MOK82" s="882"/>
      <c r="MOL82" s="874"/>
      <c r="MOM82" s="874"/>
      <c r="MON82" s="883"/>
      <c r="MOO82" s="873"/>
      <c r="MOP82" s="875"/>
      <c r="MOQ82" s="875"/>
      <c r="MOR82" s="874"/>
      <c r="MOS82" s="874"/>
      <c r="MOT82" s="883"/>
      <c r="MOU82" s="872"/>
      <c r="MOV82" s="873"/>
      <c r="MOW82" s="874"/>
      <c r="MOX82" s="875"/>
      <c r="MOY82" s="876"/>
      <c r="MOZ82" s="877"/>
      <c r="MPA82" s="877"/>
      <c r="MPB82" s="878"/>
      <c r="MPC82" s="879"/>
      <c r="MPD82" s="873"/>
      <c r="MPE82" s="875"/>
      <c r="MPF82" s="880"/>
      <c r="MPG82" s="874"/>
      <c r="MPH82" s="874"/>
      <c r="MPI82" s="874"/>
      <c r="MPJ82" s="875"/>
      <c r="MPK82" s="881"/>
      <c r="MPL82" s="874"/>
      <c r="MPM82" s="875"/>
      <c r="MPN82" s="874"/>
      <c r="MPO82" s="882"/>
      <c r="MPP82" s="874"/>
      <c r="MPQ82" s="874"/>
      <c r="MPR82" s="883"/>
      <c r="MPS82" s="873"/>
      <c r="MPT82" s="875"/>
      <c r="MPU82" s="875"/>
      <c r="MPV82" s="874"/>
      <c r="MPW82" s="874"/>
      <c r="MPX82" s="883"/>
      <c r="MPY82" s="872"/>
      <c r="MPZ82" s="873"/>
      <c r="MQA82" s="874"/>
      <c r="MQB82" s="875"/>
      <c r="MQC82" s="876"/>
      <c r="MQD82" s="877"/>
      <c r="MQE82" s="877"/>
      <c r="MQF82" s="878"/>
      <c r="MQG82" s="879"/>
      <c r="MQH82" s="873"/>
      <c r="MQI82" s="875"/>
      <c r="MQJ82" s="880"/>
      <c r="MQK82" s="874"/>
      <c r="MQL82" s="874"/>
      <c r="MQM82" s="874"/>
      <c r="MQN82" s="875"/>
      <c r="MQO82" s="881"/>
      <c r="MQP82" s="874"/>
      <c r="MQQ82" s="875"/>
      <c r="MQR82" s="874"/>
      <c r="MQS82" s="882"/>
      <c r="MQT82" s="874"/>
      <c r="MQU82" s="874"/>
      <c r="MQV82" s="883"/>
      <c r="MQW82" s="873"/>
      <c r="MQX82" s="875"/>
      <c r="MQY82" s="875"/>
      <c r="MQZ82" s="874"/>
      <c r="MRA82" s="874"/>
      <c r="MRB82" s="883"/>
      <c r="MRC82" s="872"/>
      <c r="MRD82" s="873"/>
      <c r="MRE82" s="874"/>
      <c r="MRF82" s="875"/>
      <c r="MRG82" s="876"/>
      <c r="MRH82" s="877"/>
      <c r="MRI82" s="877"/>
      <c r="MRJ82" s="878"/>
      <c r="MRK82" s="879"/>
      <c r="MRL82" s="873"/>
      <c r="MRM82" s="875"/>
      <c r="MRN82" s="880"/>
      <c r="MRO82" s="874"/>
      <c r="MRP82" s="874"/>
      <c r="MRQ82" s="874"/>
      <c r="MRR82" s="875"/>
      <c r="MRS82" s="881"/>
      <c r="MRT82" s="874"/>
      <c r="MRU82" s="875"/>
      <c r="MRV82" s="874"/>
      <c r="MRW82" s="882"/>
      <c r="MRX82" s="874"/>
      <c r="MRY82" s="874"/>
      <c r="MRZ82" s="883"/>
      <c r="MSA82" s="873"/>
      <c r="MSB82" s="875"/>
      <c r="MSC82" s="875"/>
      <c r="MSD82" s="874"/>
      <c r="MSE82" s="874"/>
      <c r="MSF82" s="883"/>
      <c r="MSG82" s="872"/>
      <c r="MSH82" s="873"/>
      <c r="MSI82" s="874"/>
      <c r="MSJ82" s="875"/>
      <c r="MSK82" s="876"/>
      <c r="MSL82" s="877"/>
      <c r="MSM82" s="877"/>
      <c r="MSN82" s="878"/>
      <c r="MSO82" s="879"/>
      <c r="MSP82" s="873"/>
      <c r="MSQ82" s="875"/>
      <c r="MSR82" s="880"/>
      <c r="MSS82" s="874"/>
      <c r="MST82" s="874"/>
      <c r="MSU82" s="874"/>
      <c r="MSV82" s="875"/>
      <c r="MSW82" s="881"/>
      <c r="MSX82" s="874"/>
      <c r="MSY82" s="875"/>
      <c r="MSZ82" s="874"/>
      <c r="MTA82" s="882"/>
      <c r="MTB82" s="874"/>
      <c r="MTC82" s="874"/>
      <c r="MTD82" s="883"/>
      <c r="MTE82" s="873"/>
      <c r="MTF82" s="875"/>
      <c r="MTG82" s="875"/>
      <c r="MTH82" s="874"/>
      <c r="MTI82" s="874"/>
      <c r="MTJ82" s="883"/>
      <c r="MTK82" s="872"/>
      <c r="MTL82" s="873"/>
      <c r="MTM82" s="874"/>
      <c r="MTN82" s="875"/>
      <c r="MTO82" s="876"/>
      <c r="MTP82" s="877"/>
      <c r="MTQ82" s="877"/>
      <c r="MTR82" s="878"/>
      <c r="MTS82" s="879"/>
      <c r="MTT82" s="873"/>
      <c r="MTU82" s="875"/>
      <c r="MTV82" s="880"/>
      <c r="MTW82" s="874"/>
      <c r="MTX82" s="874"/>
      <c r="MTY82" s="874"/>
      <c r="MTZ82" s="875"/>
      <c r="MUA82" s="881"/>
      <c r="MUB82" s="874"/>
      <c r="MUC82" s="875"/>
      <c r="MUD82" s="874"/>
      <c r="MUE82" s="882"/>
      <c r="MUF82" s="874"/>
      <c r="MUG82" s="874"/>
      <c r="MUH82" s="883"/>
      <c r="MUI82" s="873"/>
      <c r="MUJ82" s="875"/>
      <c r="MUK82" s="875"/>
      <c r="MUL82" s="874"/>
      <c r="MUM82" s="874"/>
      <c r="MUN82" s="883"/>
      <c r="MUO82" s="872"/>
      <c r="MUP82" s="873"/>
      <c r="MUQ82" s="874"/>
      <c r="MUR82" s="875"/>
      <c r="MUS82" s="876"/>
      <c r="MUT82" s="877"/>
      <c r="MUU82" s="877"/>
      <c r="MUV82" s="878"/>
      <c r="MUW82" s="879"/>
      <c r="MUX82" s="873"/>
      <c r="MUY82" s="875"/>
      <c r="MUZ82" s="880"/>
      <c r="MVA82" s="874"/>
      <c r="MVB82" s="874"/>
      <c r="MVC82" s="874"/>
      <c r="MVD82" s="875"/>
      <c r="MVE82" s="881"/>
      <c r="MVF82" s="874"/>
      <c r="MVG82" s="875"/>
      <c r="MVH82" s="874"/>
      <c r="MVI82" s="882"/>
      <c r="MVJ82" s="874"/>
      <c r="MVK82" s="874"/>
      <c r="MVL82" s="883"/>
      <c r="MVM82" s="873"/>
      <c r="MVN82" s="875"/>
      <c r="MVO82" s="875"/>
      <c r="MVP82" s="874"/>
      <c r="MVQ82" s="874"/>
      <c r="MVR82" s="883"/>
      <c r="MVS82" s="872"/>
      <c r="MVT82" s="873"/>
      <c r="MVU82" s="874"/>
      <c r="MVV82" s="875"/>
      <c r="MVW82" s="876"/>
      <c r="MVX82" s="877"/>
      <c r="MVY82" s="877"/>
      <c r="MVZ82" s="878"/>
      <c r="MWA82" s="879"/>
      <c r="MWB82" s="873"/>
      <c r="MWC82" s="875"/>
      <c r="MWD82" s="880"/>
      <c r="MWE82" s="874"/>
      <c r="MWF82" s="874"/>
      <c r="MWG82" s="874"/>
      <c r="MWH82" s="875"/>
      <c r="MWI82" s="881"/>
      <c r="MWJ82" s="874"/>
      <c r="MWK82" s="875"/>
      <c r="MWL82" s="874"/>
      <c r="MWM82" s="882"/>
      <c r="MWN82" s="874"/>
      <c r="MWO82" s="874"/>
      <c r="MWP82" s="883"/>
      <c r="MWQ82" s="873"/>
      <c r="MWR82" s="875"/>
      <c r="MWS82" s="875"/>
      <c r="MWT82" s="874"/>
      <c r="MWU82" s="874"/>
      <c r="MWV82" s="883"/>
      <c r="MWW82" s="872"/>
      <c r="MWX82" s="873"/>
      <c r="MWY82" s="874"/>
      <c r="MWZ82" s="875"/>
      <c r="MXA82" s="876"/>
      <c r="MXB82" s="877"/>
      <c r="MXC82" s="877"/>
      <c r="MXD82" s="878"/>
      <c r="MXE82" s="879"/>
      <c r="MXF82" s="873"/>
      <c r="MXG82" s="875"/>
      <c r="MXH82" s="880"/>
      <c r="MXI82" s="874"/>
      <c r="MXJ82" s="874"/>
      <c r="MXK82" s="874"/>
      <c r="MXL82" s="875"/>
      <c r="MXM82" s="881"/>
      <c r="MXN82" s="874"/>
      <c r="MXO82" s="875"/>
      <c r="MXP82" s="874"/>
      <c r="MXQ82" s="882"/>
      <c r="MXR82" s="874"/>
      <c r="MXS82" s="874"/>
      <c r="MXT82" s="883"/>
      <c r="MXU82" s="873"/>
      <c r="MXV82" s="875"/>
      <c r="MXW82" s="875"/>
      <c r="MXX82" s="874"/>
      <c r="MXY82" s="874"/>
      <c r="MXZ82" s="883"/>
      <c r="MYA82" s="872"/>
      <c r="MYB82" s="873"/>
      <c r="MYC82" s="874"/>
      <c r="MYD82" s="875"/>
      <c r="MYE82" s="876"/>
      <c r="MYF82" s="877"/>
      <c r="MYG82" s="877"/>
      <c r="MYH82" s="878"/>
      <c r="MYI82" s="879"/>
      <c r="MYJ82" s="873"/>
      <c r="MYK82" s="875"/>
      <c r="MYL82" s="880"/>
      <c r="MYM82" s="874"/>
      <c r="MYN82" s="874"/>
      <c r="MYO82" s="874"/>
      <c r="MYP82" s="875"/>
      <c r="MYQ82" s="881"/>
      <c r="MYR82" s="874"/>
      <c r="MYS82" s="875"/>
      <c r="MYT82" s="874"/>
      <c r="MYU82" s="882"/>
      <c r="MYV82" s="874"/>
      <c r="MYW82" s="874"/>
      <c r="MYX82" s="883"/>
      <c r="MYY82" s="873"/>
      <c r="MYZ82" s="875"/>
      <c r="MZA82" s="875"/>
      <c r="MZB82" s="874"/>
      <c r="MZC82" s="874"/>
      <c r="MZD82" s="883"/>
      <c r="MZE82" s="872"/>
      <c r="MZF82" s="873"/>
      <c r="MZG82" s="874"/>
      <c r="MZH82" s="875"/>
      <c r="MZI82" s="876"/>
      <c r="MZJ82" s="877"/>
      <c r="MZK82" s="877"/>
      <c r="MZL82" s="878"/>
      <c r="MZM82" s="879"/>
      <c r="MZN82" s="873"/>
      <c r="MZO82" s="875"/>
      <c r="MZP82" s="880"/>
      <c r="MZQ82" s="874"/>
      <c r="MZR82" s="874"/>
      <c r="MZS82" s="874"/>
      <c r="MZT82" s="875"/>
      <c r="MZU82" s="881"/>
      <c r="MZV82" s="874"/>
      <c r="MZW82" s="875"/>
      <c r="MZX82" s="874"/>
      <c r="MZY82" s="882"/>
      <c r="MZZ82" s="874"/>
      <c r="NAA82" s="874"/>
      <c r="NAB82" s="883"/>
      <c r="NAC82" s="873"/>
      <c r="NAD82" s="875"/>
      <c r="NAE82" s="875"/>
      <c r="NAF82" s="874"/>
      <c r="NAG82" s="874"/>
      <c r="NAH82" s="883"/>
      <c r="NAI82" s="872"/>
      <c r="NAJ82" s="873"/>
      <c r="NAK82" s="874"/>
      <c r="NAL82" s="875"/>
      <c r="NAM82" s="876"/>
      <c r="NAN82" s="877"/>
      <c r="NAO82" s="877"/>
      <c r="NAP82" s="878"/>
      <c r="NAQ82" s="879"/>
      <c r="NAR82" s="873"/>
      <c r="NAS82" s="875"/>
      <c r="NAT82" s="880"/>
      <c r="NAU82" s="874"/>
      <c r="NAV82" s="874"/>
      <c r="NAW82" s="874"/>
      <c r="NAX82" s="875"/>
      <c r="NAY82" s="881"/>
      <c r="NAZ82" s="874"/>
      <c r="NBA82" s="875"/>
      <c r="NBB82" s="874"/>
      <c r="NBC82" s="882"/>
      <c r="NBD82" s="874"/>
      <c r="NBE82" s="874"/>
      <c r="NBF82" s="883"/>
      <c r="NBG82" s="873"/>
      <c r="NBH82" s="875"/>
      <c r="NBI82" s="875"/>
      <c r="NBJ82" s="874"/>
      <c r="NBK82" s="874"/>
      <c r="NBL82" s="883"/>
      <c r="NBM82" s="872"/>
      <c r="NBN82" s="873"/>
      <c r="NBO82" s="874"/>
      <c r="NBP82" s="875"/>
      <c r="NBQ82" s="876"/>
      <c r="NBR82" s="877"/>
      <c r="NBS82" s="877"/>
      <c r="NBT82" s="878"/>
      <c r="NBU82" s="879"/>
      <c r="NBV82" s="873"/>
      <c r="NBW82" s="875"/>
      <c r="NBX82" s="880"/>
      <c r="NBY82" s="874"/>
      <c r="NBZ82" s="874"/>
      <c r="NCA82" s="874"/>
      <c r="NCB82" s="875"/>
      <c r="NCC82" s="881"/>
      <c r="NCD82" s="874"/>
      <c r="NCE82" s="875"/>
      <c r="NCF82" s="874"/>
      <c r="NCG82" s="882"/>
      <c r="NCH82" s="874"/>
      <c r="NCI82" s="874"/>
      <c r="NCJ82" s="883"/>
      <c r="NCK82" s="873"/>
      <c r="NCL82" s="875"/>
      <c r="NCM82" s="875"/>
      <c r="NCN82" s="874"/>
      <c r="NCO82" s="874"/>
      <c r="NCP82" s="883"/>
      <c r="NCQ82" s="872"/>
      <c r="NCR82" s="873"/>
      <c r="NCS82" s="874"/>
      <c r="NCT82" s="875"/>
      <c r="NCU82" s="876"/>
      <c r="NCV82" s="877"/>
      <c r="NCW82" s="877"/>
      <c r="NCX82" s="878"/>
      <c r="NCY82" s="879"/>
      <c r="NCZ82" s="873"/>
      <c r="NDA82" s="875"/>
      <c r="NDB82" s="880"/>
      <c r="NDC82" s="874"/>
      <c r="NDD82" s="874"/>
      <c r="NDE82" s="874"/>
      <c r="NDF82" s="875"/>
      <c r="NDG82" s="881"/>
      <c r="NDH82" s="874"/>
      <c r="NDI82" s="875"/>
      <c r="NDJ82" s="874"/>
      <c r="NDK82" s="882"/>
      <c r="NDL82" s="874"/>
      <c r="NDM82" s="874"/>
      <c r="NDN82" s="883"/>
      <c r="NDO82" s="873"/>
      <c r="NDP82" s="875"/>
      <c r="NDQ82" s="875"/>
      <c r="NDR82" s="874"/>
      <c r="NDS82" s="874"/>
      <c r="NDT82" s="883"/>
      <c r="NDU82" s="872"/>
      <c r="NDV82" s="873"/>
      <c r="NDW82" s="874"/>
      <c r="NDX82" s="875"/>
      <c r="NDY82" s="876"/>
      <c r="NDZ82" s="877"/>
      <c r="NEA82" s="877"/>
      <c r="NEB82" s="878"/>
      <c r="NEC82" s="879"/>
      <c r="NED82" s="873"/>
      <c r="NEE82" s="875"/>
      <c r="NEF82" s="880"/>
      <c r="NEG82" s="874"/>
      <c r="NEH82" s="874"/>
      <c r="NEI82" s="874"/>
      <c r="NEJ82" s="875"/>
      <c r="NEK82" s="881"/>
      <c r="NEL82" s="874"/>
      <c r="NEM82" s="875"/>
      <c r="NEN82" s="874"/>
      <c r="NEO82" s="882"/>
      <c r="NEP82" s="874"/>
      <c r="NEQ82" s="874"/>
      <c r="NER82" s="883"/>
      <c r="NES82" s="873"/>
      <c r="NET82" s="875"/>
      <c r="NEU82" s="875"/>
      <c r="NEV82" s="874"/>
      <c r="NEW82" s="874"/>
      <c r="NEX82" s="883"/>
      <c r="NEY82" s="872"/>
      <c r="NEZ82" s="873"/>
      <c r="NFA82" s="874"/>
      <c r="NFB82" s="875"/>
      <c r="NFC82" s="876"/>
      <c r="NFD82" s="877"/>
      <c r="NFE82" s="877"/>
      <c r="NFF82" s="878"/>
      <c r="NFG82" s="879"/>
      <c r="NFH82" s="873"/>
      <c r="NFI82" s="875"/>
      <c r="NFJ82" s="880"/>
      <c r="NFK82" s="874"/>
      <c r="NFL82" s="874"/>
      <c r="NFM82" s="874"/>
      <c r="NFN82" s="875"/>
      <c r="NFO82" s="881"/>
      <c r="NFP82" s="874"/>
      <c r="NFQ82" s="875"/>
      <c r="NFR82" s="874"/>
      <c r="NFS82" s="882"/>
      <c r="NFT82" s="874"/>
      <c r="NFU82" s="874"/>
      <c r="NFV82" s="883"/>
      <c r="NFW82" s="873"/>
      <c r="NFX82" s="875"/>
      <c r="NFY82" s="875"/>
      <c r="NFZ82" s="874"/>
      <c r="NGA82" s="874"/>
      <c r="NGB82" s="883"/>
      <c r="NGC82" s="872"/>
      <c r="NGD82" s="873"/>
      <c r="NGE82" s="874"/>
      <c r="NGF82" s="875"/>
      <c r="NGG82" s="876"/>
      <c r="NGH82" s="877"/>
      <c r="NGI82" s="877"/>
      <c r="NGJ82" s="878"/>
      <c r="NGK82" s="879"/>
      <c r="NGL82" s="873"/>
      <c r="NGM82" s="875"/>
      <c r="NGN82" s="880"/>
      <c r="NGO82" s="874"/>
      <c r="NGP82" s="874"/>
      <c r="NGQ82" s="874"/>
      <c r="NGR82" s="875"/>
      <c r="NGS82" s="881"/>
      <c r="NGT82" s="874"/>
      <c r="NGU82" s="875"/>
      <c r="NGV82" s="874"/>
      <c r="NGW82" s="882"/>
      <c r="NGX82" s="874"/>
      <c r="NGY82" s="874"/>
      <c r="NGZ82" s="883"/>
      <c r="NHA82" s="873"/>
      <c r="NHB82" s="875"/>
      <c r="NHC82" s="875"/>
      <c r="NHD82" s="874"/>
      <c r="NHE82" s="874"/>
      <c r="NHF82" s="883"/>
      <c r="NHG82" s="872"/>
      <c r="NHH82" s="873"/>
      <c r="NHI82" s="874"/>
      <c r="NHJ82" s="875"/>
      <c r="NHK82" s="876"/>
      <c r="NHL82" s="877"/>
      <c r="NHM82" s="877"/>
      <c r="NHN82" s="878"/>
      <c r="NHO82" s="879"/>
      <c r="NHP82" s="873"/>
      <c r="NHQ82" s="875"/>
      <c r="NHR82" s="880"/>
      <c r="NHS82" s="874"/>
      <c r="NHT82" s="874"/>
      <c r="NHU82" s="874"/>
      <c r="NHV82" s="875"/>
      <c r="NHW82" s="881"/>
      <c r="NHX82" s="874"/>
      <c r="NHY82" s="875"/>
      <c r="NHZ82" s="874"/>
      <c r="NIA82" s="882"/>
      <c r="NIB82" s="874"/>
      <c r="NIC82" s="874"/>
      <c r="NID82" s="883"/>
      <c r="NIE82" s="873"/>
      <c r="NIF82" s="875"/>
      <c r="NIG82" s="875"/>
      <c r="NIH82" s="874"/>
      <c r="NII82" s="874"/>
      <c r="NIJ82" s="883"/>
      <c r="NIK82" s="872"/>
      <c r="NIL82" s="873"/>
      <c r="NIM82" s="874"/>
      <c r="NIN82" s="875"/>
      <c r="NIO82" s="876"/>
      <c r="NIP82" s="877"/>
      <c r="NIQ82" s="877"/>
      <c r="NIR82" s="878"/>
      <c r="NIS82" s="879"/>
      <c r="NIT82" s="873"/>
      <c r="NIU82" s="875"/>
      <c r="NIV82" s="880"/>
      <c r="NIW82" s="874"/>
      <c r="NIX82" s="874"/>
      <c r="NIY82" s="874"/>
      <c r="NIZ82" s="875"/>
      <c r="NJA82" s="881"/>
      <c r="NJB82" s="874"/>
      <c r="NJC82" s="875"/>
      <c r="NJD82" s="874"/>
      <c r="NJE82" s="882"/>
      <c r="NJF82" s="874"/>
      <c r="NJG82" s="874"/>
      <c r="NJH82" s="883"/>
      <c r="NJI82" s="873"/>
      <c r="NJJ82" s="875"/>
      <c r="NJK82" s="875"/>
      <c r="NJL82" s="874"/>
      <c r="NJM82" s="874"/>
      <c r="NJN82" s="883"/>
      <c r="NJO82" s="872"/>
      <c r="NJP82" s="873"/>
      <c r="NJQ82" s="874"/>
      <c r="NJR82" s="875"/>
      <c r="NJS82" s="876"/>
      <c r="NJT82" s="877"/>
      <c r="NJU82" s="877"/>
      <c r="NJV82" s="878"/>
      <c r="NJW82" s="879"/>
      <c r="NJX82" s="873"/>
      <c r="NJY82" s="875"/>
      <c r="NJZ82" s="880"/>
      <c r="NKA82" s="874"/>
      <c r="NKB82" s="874"/>
      <c r="NKC82" s="874"/>
      <c r="NKD82" s="875"/>
      <c r="NKE82" s="881"/>
      <c r="NKF82" s="874"/>
      <c r="NKG82" s="875"/>
      <c r="NKH82" s="874"/>
      <c r="NKI82" s="882"/>
      <c r="NKJ82" s="874"/>
      <c r="NKK82" s="874"/>
      <c r="NKL82" s="883"/>
      <c r="NKM82" s="873"/>
      <c r="NKN82" s="875"/>
      <c r="NKO82" s="875"/>
      <c r="NKP82" s="874"/>
      <c r="NKQ82" s="874"/>
      <c r="NKR82" s="883"/>
      <c r="NKS82" s="872"/>
      <c r="NKT82" s="873"/>
      <c r="NKU82" s="874"/>
      <c r="NKV82" s="875"/>
      <c r="NKW82" s="876"/>
      <c r="NKX82" s="877"/>
      <c r="NKY82" s="877"/>
      <c r="NKZ82" s="878"/>
      <c r="NLA82" s="879"/>
      <c r="NLB82" s="873"/>
      <c r="NLC82" s="875"/>
      <c r="NLD82" s="880"/>
      <c r="NLE82" s="874"/>
      <c r="NLF82" s="874"/>
      <c r="NLG82" s="874"/>
      <c r="NLH82" s="875"/>
      <c r="NLI82" s="881"/>
      <c r="NLJ82" s="874"/>
      <c r="NLK82" s="875"/>
      <c r="NLL82" s="874"/>
      <c r="NLM82" s="882"/>
      <c r="NLN82" s="874"/>
      <c r="NLO82" s="874"/>
      <c r="NLP82" s="883"/>
      <c r="NLQ82" s="873"/>
      <c r="NLR82" s="875"/>
      <c r="NLS82" s="875"/>
      <c r="NLT82" s="874"/>
      <c r="NLU82" s="874"/>
      <c r="NLV82" s="883"/>
      <c r="NLW82" s="872"/>
      <c r="NLX82" s="873"/>
      <c r="NLY82" s="874"/>
      <c r="NLZ82" s="875"/>
      <c r="NMA82" s="876"/>
      <c r="NMB82" s="877"/>
      <c r="NMC82" s="877"/>
      <c r="NMD82" s="878"/>
      <c r="NME82" s="879"/>
      <c r="NMF82" s="873"/>
      <c r="NMG82" s="875"/>
      <c r="NMH82" s="880"/>
      <c r="NMI82" s="874"/>
      <c r="NMJ82" s="874"/>
      <c r="NMK82" s="874"/>
      <c r="NML82" s="875"/>
      <c r="NMM82" s="881"/>
      <c r="NMN82" s="874"/>
      <c r="NMO82" s="875"/>
      <c r="NMP82" s="874"/>
      <c r="NMQ82" s="882"/>
      <c r="NMR82" s="874"/>
      <c r="NMS82" s="874"/>
      <c r="NMT82" s="883"/>
      <c r="NMU82" s="873"/>
      <c r="NMV82" s="875"/>
      <c r="NMW82" s="875"/>
      <c r="NMX82" s="874"/>
      <c r="NMY82" s="874"/>
      <c r="NMZ82" s="883"/>
      <c r="NNA82" s="872"/>
      <c r="NNB82" s="873"/>
      <c r="NNC82" s="874"/>
      <c r="NND82" s="875"/>
      <c r="NNE82" s="876"/>
      <c r="NNF82" s="877"/>
      <c r="NNG82" s="877"/>
      <c r="NNH82" s="878"/>
      <c r="NNI82" s="879"/>
      <c r="NNJ82" s="873"/>
      <c r="NNK82" s="875"/>
      <c r="NNL82" s="880"/>
      <c r="NNM82" s="874"/>
      <c r="NNN82" s="874"/>
      <c r="NNO82" s="874"/>
      <c r="NNP82" s="875"/>
      <c r="NNQ82" s="881"/>
      <c r="NNR82" s="874"/>
      <c r="NNS82" s="875"/>
      <c r="NNT82" s="874"/>
      <c r="NNU82" s="882"/>
      <c r="NNV82" s="874"/>
      <c r="NNW82" s="874"/>
      <c r="NNX82" s="883"/>
      <c r="NNY82" s="873"/>
      <c r="NNZ82" s="875"/>
      <c r="NOA82" s="875"/>
      <c r="NOB82" s="874"/>
      <c r="NOC82" s="874"/>
      <c r="NOD82" s="883"/>
      <c r="NOE82" s="872"/>
      <c r="NOF82" s="873"/>
      <c r="NOG82" s="874"/>
      <c r="NOH82" s="875"/>
      <c r="NOI82" s="876"/>
      <c r="NOJ82" s="877"/>
      <c r="NOK82" s="877"/>
      <c r="NOL82" s="878"/>
      <c r="NOM82" s="879"/>
      <c r="NON82" s="873"/>
      <c r="NOO82" s="875"/>
      <c r="NOP82" s="880"/>
      <c r="NOQ82" s="874"/>
      <c r="NOR82" s="874"/>
      <c r="NOS82" s="874"/>
      <c r="NOT82" s="875"/>
      <c r="NOU82" s="881"/>
      <c r="NOV82" s="874"/>
      <c r="NOW82" s="875"/>
      <c r="NOX82" s="874"/>
      <c r="NOY82" s="882"/>
      <c r="NOZ82" s="874"/>
      <c r="NPA82" s="874"/>
      <c r="NPB82" s="883"/>
      <c r="NPC82" s="873"/>
      <c r="NPD82" s="875"/>
      <c r="NPE82" s="875"/>
      <c r="NPF82" s="874"/>
      <c r="NPG82" s="874"/>
      <c r="NPH82" s="883"/>
      <c r="NPI82" s="872"/>
      <c r="NPJ82" s="873"/>
      <c r="NPK82" s="874"/>
      <c r="NPL82" s="875"/>
      <c r="NPM82" s="876"/>
      <c r="NPN82" s="877"/>
      <c r="NPO82" s="877"/>
      <c r="NPP82" s="878"/>
      <c r="NPQ82" s="879"/>
      <c r="NPR82" s="873"/>
      <c r="NPS82" s="875"/>
      <c r="NPT82" s="880"/>
      <c r="NPU82" s="874"/>
      <c r="NPV82" s="874"/>
      <c r="NPW82" s="874"/>
      <c r="NPX82" s="875"/>
      <c r="NPY82" s="881"/>
      <c r="NPZ82" s="874"/>
      <c r="NQA82" s="875"/>
      <c r="NQB82" s="874"/>
      <c r="NQC82" s="882"/>
      <c r="NQD82" s="874"/>
      <c r="NQE82" s="874"/>
      <c r="NQF82" s="883"/>
      <c r="NQG82" s="873"/>
      <c r="NQH82" s="875"/>
      <c r="NQI82" s="875"/>
      <c r="NQJ82" s="874"/>
      <c r="NQK82" s="874"/>
      <c r="NQL82" s="883"/>
      <c r="NQM82" s="872"/>
      <c r="NQN82" s="873"/>
      <c r="NQO82" s="874"/>
      <c r="NQP82" s="875"/>
      <c r="NQQ82" s="876"/>
      <c r="NQR82" s="877"/>
      <c r="NQS82" s="877"/>
      <c r="NQT82" s="878"/>
      <c r="NQU82" s="879"/>
      <c r="NQV82" s="873"/>
      <c r="NQW82" s="875"/>
      <c r="NQX82" s="880"/>
      <c r="NQY82" s="874"/>
      <c r="NQZ82" s="874"/>
      <c r="NRA82" s="874"/>
      <c r="NRB82" s="875"/>
      <c r="NRC82" s="881"/>
      <c r="NRD82" s="874"/>
      <c r="NRE82" s="875"/>
      <c r="NRF82" s="874"/>
      <c r="NRG82" s="882"/>
      <c r="NRH82" s="874"/>
      <c r="NRI82" s="874"/>
      <c r="NRJ82" s="883"/>
      <c r="NRK82" s="873"/>
      <c r="NRL82" s="875"/>
      <c r="NRM82" s="875"/>
      <c r="NRN82" s="874"/>
      <c r="NRO82" s="874"/>
      <c r="NRP82" s="883"/>
      <c r="NRQ82" s="872"/>
      <c r="NRR82" s="873"/>
      <c r="NRS82" s="874"/>
      <c r="NRT82" s="875"/>
      <c r="NRU82" s="876"/>
      <c r="NRV82" s="877"/>
      <c r="NRW82" s="877"/>
      <c r="NRX82" s="878"/>
      <c r="NRY82" s="879"/>
      <c r="NRZ82" s="873"/>
      <c r="NSA82" s="875"/>
      <c r="NSB82" s="880"/>
      <c r="NSC82" s="874"/>
      <c r="NSD82" s="874"/>
      <c r="NSE82" s="874"/>
      <c r="NSF82" s="875"/>
      <c r="NSG82" s="881"/>
      <c r="NSH82" s="874"/>
      <c r="NSI82" s="875"/>
      <c r="NSJ82" s="874"/>
      <c r="NSK82" s="882"/>
      <c r="NSL82" s="874"/>
      <c r="NSM82" s="874"/>
      <c r="NSN82" s="883"/>
      <c r="NSO82" s="873"/>
      <c r="NSP82" s="875"/>
      <c r="NSQ82" s="875"/>
      <c r="NSR82" s="874"/>
      <c r="NSS82" s="874"/>
      <c r="NST82" s="883"/>
      <c r="NSU82" s="872"/>
      <c r="NSV82" s="873"/>
      <c r="NSW82" s="874"/>
      <c r="NSX82" s="875"/>
      <c r="NSY82" s="876"/>
      <c r="NSZ82" s="877"/>
      <c r="NTA82" s="877"/>
      <c r="NTB82" s="878"/>
      <c r="NTC82" s="879"/>
      <c r="NTD82" s="873"/>
      <c r="NTE82" s="875"/>
      <c r="NTF82" s="880"/>
      <c r="NTG82" s="874"/>
      <c r="NTH82" s="874"/>
      <c r="NTI82" s="874"/>
      <c r="NTJ82" s="875"/>
      <c r="NTK82" s="881"/>
      <c r="NTL82" s="874"/>
      <c r="NTM82" s="875"/>
      <c r="NTN82" s="874"/>
      <c r="NTO82" s="882"/>
      <c r="NTP82" s="874"/>
      <c r="NTQ82" s="874"/>
      <c r="NTR82" s="883"/>
      <c r="NTS82" s="873"/>
      <c r="NTT82" s="875"/>
      <c r="NTU82" s="875"/>
      <c r="NTV82" s="874"/>
      <c r="NTW82" s="874"/>
      <c r="NTX82" s="883"/>
      <c r="NTY82" s="872"/>
      <c r="NTZ82" s="873"/>
      <c r="NUA82" s="874"/>
      <c r="NUB82" s="875"/>
      <c r="NUC82" s="876"/>
      <c r="NUD82" s="877"/>
      <c r="NUE82" s="877"/>
      <c r="NUF82" s="878"/>
      <c r="NUG82" s="879"/>
      <c r="NUH82" s="873"/>
      <c r="NUI82" s="875"/>
      <c r="NUJ82" s="880"/>
      <c r="NUK82" s="874"/>
      <c r="NUL82" s="874"/>
      <c r="NUM82" s="874"/>
      <c r="NUN82" s="875"/>
      <c r="NUO82" s="881"/>
      <c r="NUP82" s="874"/>
      <c r="NUQ82" s="875"/>
      <c r="NUR82" s="874"/>
      <c r="NUS82" s="882"/>
      <c r="NUT82" s="874"/>
      <c r="NUU82" s="874"/>
      <c r="NUV82" s="883"/>
      <c r="NUW82" s="873"/>
      <c r="NUX82" s="875"/>
      <c r="NUY82" s="875"/>
      <c r="NUZ82" s="874"/>
      <c r="NVA82" s="874"/>
      <c r="NVB82" s="883"/>
      <c r="NVC82" s="872"/>
      <c r="NVD82" s="873"/>
      <c r="NVE82" s="874"/>
      <c r="NVF82" s="875"/>
      <c r="NVG82" s="876"/>
      <c r="NVH82" s="877"/>
      <c r="NVI82" s="877"/>
      <c r="NVJ82" s="878"/>
      <c r="NVK82" s="879"/>
      <c r="NVL82" s="873"/>
      <c r="NVM82" s="875"/>
      <c r="NVN82" s="880"/>
      <c r="NVO82" s="874"/>
      <c r="NVP82" s="874"/>
      <c r="NVQ82" s="874"/>
      <c r="NVR82" s="875"/>
      <c r="NVS82" s="881"/>
      <c r="NVT82" s="874"/>
      <c r="NVU82" s="875"/>
      <c r="NVV82" s="874"/>
      <c r="NVW82" s="882"/>
      <c r="NVX82" s="874"/>
      <c r="NVY82" s="874"/>
      <c r="NVZ82" s="883"/>
      <c r="NWA82" s="873"/>
      <c r="NWB82" s="875"/>
      <c r="NWC82" s="875"/>
      <c r="NWD82" s="874"/>
      <c r="NWE82" s="874"/>
      <c r="NWF82" s="883"/>
      <c r="NWG82" s="872"/>
      <c r="NWH82" s="873"/>
      <c r="NWI82" s="874"/>
      <c r="NWJ82" s="875"/>
      <c r="NWK82" s="876"/>
      <c r="NWL82" s="877"/>
      <c r="NWM82" s="877"/>
      <c r="NWN82" s="878"/>
      <c r="NWO82" s="879"/>
      <c r="NWP82" s="873"/>
      <c r="NWQ82" s="875"/>
      <c r="NWR82" s="880"/>
      <c r="NWS82" s="874"/>
      <c r="NWT82" s="874"/>
      <c r="NWU82" s="874"/>
      <c r="NWV82" s="875"/>
      <c r="NWW82" s="881"/>
      <c r="NWX82" s="874"/>
      <c r="NWY82" s="875"/>
      <c r="NWZ82" s="874"/>
      <c r="NXA82" s="882"/>
      <c r="NXB82" s="874"/>
      <c r="NXC82" s="874"/>
      <c r="NXD82" s="883"/>
      <c r="NXE82" s="873"/>
      <c r="NXF82" s="875"/>
      <c r="NXG82" s="875"/>
      <c r="NXH82" s="874"/>
      <c r="NXI82" s="874"/>
      <c r="NXJ82" s="883"/>
      <c r="NXK82" s="872"/>
      <c r="NXL82" s="873"/>
      <c r="NXM82" s="874"/>
      <c r="NXN82" s="875"/>
      <c r="NXO82" s="876"/>
      <c r="NXP82" s="877"/>
      <c r="NXQ82" s="877"/>
      <c r="NXR82" s="878"/>
      <c r="NXS82" s="879"/>
      <c r="NXT82" s="873"/>
      <c r="NXU82" s="875"/>
      <c r="NXV82" s="880"/>
      <c r="NXW82" s="874"/>
      <c r="NXX82" s="874"/>
      <c r="NXY82" s="874"/>
      <c r="NXZ82" s="875"/>
      <c r="NYA82" s="881"/>
      <c r="NYB82" s="874"/>
      <c r="NYC82" s="875"/>
      <c r="NYD82" s="874"/>
      <c r="NYE82" s="882"/>
      <c r="NYF82" s="874"/>
      <c r="NYG82" s="874"/>
      <c r="NYH82" s="883"/>
      <c r="NYI82" s="873"/>
      <c r="NYJ82" s="875"/>
      <c r="NYK82" s="875"/>
      <c r="NYL82" s="874"/>
      <c r="NYM82" s="874"/>
      <c r="NYN82" s="883"/>
      <c r="NYO82" s="872"/>
      <c r="NYP82" s="873"/>
      <c r="NYQ82" s="874"/>
      <c r="NYR82" s="875"/>
      <c r="NYS82" s="876"/>
      <c r="NYT82" s="877"/>
      <c r="NYU82" s="877"/>
      <c r="NYV82" s="878"/>
      <c r="NYW82" s="879"/>
      <c r="NYX82" s="873"/>
      <c r="NYY82" s="875"/>
      <c r="NYZ82" s="880"/>
      <c r="NZA82" s="874"/>
      <c r="NZB82" s="874"/>
      <c r="NZC82" s="874"/>
      <c r="NZD82" s="875"/>
      <c r="NZE82" s="881"/>
      <c r="NZF82" s="874"/>
      <c r="NZG82" s="875"/>
      <c r="NZH82" s="874"/>
      <c r="NZI82" s="882"/>
      <c r="NZJ82" s="874"/>
      <c r="NZK82" s="874"/>
      <c r="NZL82" s="883"/>
      <c r="NZM82" s="873"/>
      <c r="NZN82" s="875"/>
      <c r="NZO82" s="875"/>
      <c r="NZP82" s="874"/>
      <c r="NZQ82" s="874"/>
      <c r="NZR82" s="883"/>
      <c r="NZS82" s="872"/>
      <c r="NZT82" s="873"/>
      <c r="NZU82" s="874"/>
      <c r="NZV82" s="875"/>
      <c r="NZW82" s="876"/>
      <c r="NZX82" s="877"/>
      <c r="NZY82" s="877"/>
      <c r="NZZ82" s="878"/>
      <c r="OAA82" s="879"/>
      <c r="OAB82" s="873"/>
      <c r="OAC82" s="875"/>
      <c r="OAD82" s="880"/>
      <c r="OAE82" s="874"/>
      <c r="OAF82" s="874"/>
      <c r="OAG82" s="874"/>
      <c r="OAH82" s="875"/>
      <c r="OAI82" s="881"/>
      <c r="OAJ82" s="874"/>
      <c r="OAK82" s="875"/>
      <c r="OAL82" s="874"/>
      <c r="OAM82" s="882"/>
      <c r="OAN82" s="874"/>
      <c r="OAO82" s="874"/>
      <c r="OAP82" s="883"/>
      <c r="OAQ82" s="873"/>
      <c r="OAR82" s="875"/>
      <c r="OAS82" s="875"/>
      <c r="OAT82" s="874"/>
      <c r="OAU82" s="874"/>
      <c r="OAV82" s="883"/>
      <c r="OAW82" s="872"/>
      <c r="OAX82" s="873"/>
      <c r="OAY82" s="874"/>
      <c r="OAZ82" s="875"/>
      <c r="OBA82" s="876"/>
      <c r="OBB82" s="877"/>
      <c r="OBC82" s="877"/>
      <c r="OBD82" s="878"/>
      <c r="OBE82" s="879"/>
      <c r="OBF82" s="873"/>
      <c r="OBG82" s="875"/>
      <c r="OBH82" s="880"/>
      <c r="OBI82" s="874"/>
      <c r="OBJ82" s="874"/>
      <c r="OBK82" s="874"/>
      <c r="OBL82" s="875"/>
      <c r="OBM82" s="881"/>
      <c r="OBN82" s="874"/>
      <c r="OBO82" s="875"/>
      <c r="OBP82" s="874"/>
      <c r="OBQ82" s="882"/>
      <c r="OBR82" s="874"/>
      <c r="OBS82" s="874"/>
      <c r="OBT82" s="883"/>
      <c r="OBU82" s="873"/>
      <c r="OBV82" s="875"/>
      <c r="OBW82" s="875"/>
      <c r="OBX82" s="874"/>
      <c r="OBY82" s="874"/>
      <c r="OBZ82" s="883"/>
      <c r="OCA82" s="872"/>
      <c r="OCB82" s="873"/>
      <c r="OCC82" s="874"/>
      <c r="OCD82" s="875"/>
      <c r="OCE82" s="876"/>
      <c r="OCF82" s="877"/>
      <c r="OCG82" s="877"/>
      <c r="OCH82" s="878"/>
      <c r="OCI82" s="879"/>
      <c r="OCJ82" s="873"/>
      <c r="OCK82" s="875"/>
      <c r="OCL82" s="880"/>
      <c r="OCM82" s="874"/>
      <c r="OCN82" s="874"/>
      <c r="OCO82" s="874"/>
      <c r="OCP82" s="875"/>
      <c r="OCQ82" s="881"/>
      <c r="OCR82" s="874"/>
      <c r="OCS82" s="875"/>
      <c r="OCT82" s="874"/>
      <c r="OCU82" s="882"/>
      <c r="OCV82" s="874"/>
      <c r="OCW82" s="874"/>
      <c r="OCX82" s="883"/>
      <c r="OCY82" s="873"/>
      <c r="OCZ82" s="875"/>
      <c r="ODA82" s="875"/>
      <c r="ODB82" s="874"/>
      <c r="ODC82" s="874"/>
      <c r="ODD82" s="883"/>
      <c r="ODE82" s="872"/>
      <c r="ODF82" s="873"/>
      <c r="ODG82" s="874"/>
      <c r="ODH82" s="875"/>
      <c r="ODI82" s="876"/>
      <c r="ODJ82" s="877"/>
      <c r="ODK82" s="877"/>
      <c r="ODL82" s="878"/>
      <c r="ODM82" s="879"/>
      <c r="ODN82" s="873"/>
      <c r="ODO82" s="875"/>
      <c r="ODP82" s="880"/>
      <c r="ODQ82" s="874"/>
      <c r="ODR82" s="874"/>
      <c r="ODS82" s="874"/>
      <c r="ODT82" s="875"/>
      <c r="ODU82" s="881"/>
      <c r="ODV82" s="874"/>
      <c r="ODW82" s="875"/>
      <c r="ODX82" s="874"/>
      <c r="ODY82" s="882"/>
      <c r="ODZ82" s="874"/>
      <c r="OEA82" s="874"/>
      <c r="OEB82" s="883"/>
      <c r="OEC82" s="873"/>
      <c r="OED82" s="875"/>
      <c r="OEE82" s="875"/>
      <c r="OEF82" s="874"/>
      <c r="OEG82" s="874"/>
      <c r="OEH82" s="883"/>
      <c r="OEI82" s="872"/>
      <c r="OEJ82" s="873"/>
      <c r="OEK82" s="874"/>
      <c r="OEL82" s="875"/>
      <c r="OEM82" s="876"/>
      <c r="OEN82" s="877"/>
      <c r="OEO82" s="877"/>
      <c r="OEP82" s="878"/>
      <c r="OEQ82" s="879"/>
      <c r="OER82" s="873"/>
      <c r="OES82" s="875"/>
      <c r="OET82" s="880"/>
      <c r="OEU82" s="874"/>
      <c r="OEV82" s="874"/>
      <c r="OEW82" s="874"/>
      <c r="OEX82" s="875"/>
      <c r="OEY82" s="881"/>
      <c r="OEZ82" s="874"/>
      <c r="OFA82" s="875"/>
      <c r="OFB82" s="874"/>
      <c r="OFC82" s="882"/>
      <c r="OFD82" s="874"/>
      <c r="OFE82" s="874"/>
      <c r="OFF82" s="883"/>
      <c r="OFG82" s="873"/>
      <c r="OFH82" s="875"/>
      <c r="OFI82" s="875"/>
      <c r="OFJ82" s="874"/>
      <c r="OFK82" s="874"/>
      <c r="OFL82" s="883"/>
      <c r="OFM82" s="872"/>
      <c r="OFN82" s="873"/>
      <c r="OFO82" s="874"/>
      <c r="OFP82" s="875"/>
      <c r="OFQ82" s="876"/>
      <c r="OFR82" s="877"/>
      <c r="OFS82" s="877"/>
      <c r="OFT82" s="878"/>
      <c r="OFU82" s="879"/>
      <c r="OFV82" s="873"/>
      <c r="OFW82" s="875"/>
      <c r="OFX82" s="880"/>
      <c r="OFY82" s="874"/>
      <c r="OFZ82" s="874"/>
      <c r="OGA82" s="874"/>
      <c r="OGB82" s="875"/>
      <c r="OGC82" s="881"/>
      <c r="OGD82" s="874"/>
      <c r="OGE82" s="875"/>
      <c r="OGF82" s="874"/>
      <c r="OGG82" s="882"/>
      <c r="OGH82" s="874"/>
      <c r="OGI82" s="874"/>
      <c r="OGJ82" s="883"/>
      <c r="OGK82" s="873"/>
      <c r="OGL82" s="875"/>
      <c r="OGM82" s="875"/>
      <c r="OGN82" s="874"/>
      <c r="OGO82" s="874"/>
      <c r="OGP82" s="883"/>
      <c r="OGQ82" s="872"/>
      <c r="OGR82" s="873"/>
      <c r="OGS82" s="874"/>
      <c r="OGT82" s="875"/>
      <c r="OGU82" s="876"/>
      <c r="OGV82" s="877"/>
      <c r="OGW82" s="877"/>
      <c r="OGX82" s="878"/>
      <c r="OGY82" s="879"/>
      <c r="OGZ82" s="873"/>
      <c r="OHA82" s="875"/>
      <c r="OHB82" s="880"/>
      <c r="OHC82" s="874"/>
      <c r="OHD82" s="874"/>
      <c r="OHE82" s="874"/>
      <c r="OHF82" s="875"/>
      <c r="OHG82" s="881"/>
      <c r="OHH82" s="874"/>
      <c r="OHI82" s="875"/>
      <c r="OHJ82" s="874"/>
      <c r="OHK82" s="882"/>
      <c r="OHL82" s="874"/>
      <c r="OHM82" s="874"/>
      <c r="OHN82" s="883"/>
      <c r="OHO82" s="873"/>
      <c r="OHP82" s="875"/>
      <c r="OHQ82" s="875"/>
      <c r="OHR82" s="874"/>
      <c r="OHS82" s="874"/>
      <c r="OHT82" s="883"/>
      <c r="OHU82" s="872"/>
      <c r="OHV82" s="873"/>
      <c r="OHW82" s="874"/>
      <c r="OHX82" s="875"/>
      <c r="OHY82" s="876"/>
      <c r="OHZ82" s="877"/>
      <c r="OIA82" s="877"/>
      <c r="OIB82" s="878"/>
      <c r="OIC82" s="879"/>
      <c r="OID82" s="873"/>
      <c r="OIE82" s="875"/>
      <c r="OIF82" s="880"/>
      <c r="OIG82" s="874"/>
      <c r="OIH82" s="874"/>
      <c r="OII82" s="874"/>
      <c r="OIJ82" s="875"/>
      <c r="OIK82" s="881"/>
      <c r="OIL82" s="874"/>
      <c r="OIM82" s="875"/>
      <c r="OIN82" s="874"/>
      <c r="OIO82" s="882"/>
      <c r="OIP82" s="874"/>
      <c r="OIQ82" s="874"/>
      <c r="OIR82" s="883"/>
      <c r="OIS82" s="873"/>
      <c r="OIT82" s="875"/>
      <c r="OIU82" s="875"/>
      <c r="OIV82" s="874"/>
      <c r="OIW82" s="874"/>
      <c r="OIX82" s="883"/>
      <c r="OIY82" s="872"/>
      <c r="OIZ82" s="873"/>
      <c r="OJA82" s="874"/>
      <c r="OJB82" s="875"/>
      <c r="OJC82" s="876"/>
      <c r="OJD82" s="877"/>
      <c r="OJE82" s="877"/>
      <c r="OJF82" s="878"/>
      <c r="OJG82" s="879"/>
      <c r="OJH82" s="873"/>
      <c r="OJI82" s="875"/>
      <c r="OJJ82" s="880"/>
      <c r="OJK82" s="874"/>
      <c r="OJL82" s="874"/>
      <c r="OJM82" s="874"/>
      <c r="OJN82" s="875"/>
      <c r="OJO82" s="881"/>
      <c r="OJP82" s="874"/>
      <c r="OJQ82" s="875"/>
      <c r="OJR82" s="874"/>
      <c r="OJS82" s="882"/>
      <c r="OJT82" s="874"/>
      <c r="OJU82" s="874"/>
      <c r="OJV82" s="883"/>
      <c r="OJW82" s="873"/>
      <c r="OJX82" s="875"/>
      <c r="OJY82" s="875"/>
      <c r="OJZ82" s="874"/>
      <c r="OKA82" s="874"/>
      <c r="OKB82" s="883"/>
      <c r="OKC82" s="872"/>
      <c r="OKD82" s="873"/>
      <c r="OKE82" s="874"/>
      <c r="OKF82" s="875"/>
      <c r="OKG82" s="876"/>
      <c r="OKH82" s="877"/>
      <c r="OKI82" s="877"/>
      <c r="OKJ82" s="878"/>
      <c r="OKK82" s="879"/>
      <c r="OKL82" s="873"/>
      <c r="OKM82" s="875"/>
      <c r="OKN82" s="880"/>
      <c r="OKO82" s="874"/>
      <c r="OKP82" s="874"/>
      <c r="OKQ82" s="874"/>
      <c r="OKR82" s="875"/>
      <c r="OKS82" s="881"/>
      <c r="OKT82" s="874"/>
      <c r="OKU82" s="875"/>
      <c r="OKV82" s="874"/>
      <c r="OKW82" s="882"/>
      <c r="OKX82" s="874"/>
      <c r="OKY82" s="874"/>
      <c r="OKZ82" s="883"/>
      <c r="OLA82" s="873"/>
      <c r="OLB82" s="875"/>
      <c r="OLC82" s="875"/>
      <c r="OLD82" s="874"/>
      <c r="OLE82" s="874"/>
      <c r="OLF82" s="883"/>
      <c r="OLG82" s="872"/>
      <c r="OLH82" s="873"/>
      <c r="OLI82" s="874"/>
      <c r="OLJ82" s="875"/>
      <c r="OLK82" s="876"/>
      <c r="OLL82" s="877"/>
      <c r="OLM82" s="877"/>
      <c r="OLN82" s="878"/>
      <c r="OLO82" s="879"/>
      <c r="OLP82" s="873"/>
      <c r="OLQ82" s="875"/>
      <c r="OLR82" s="880"/>
      <c r="OLS82" s="874"/>
      <c r="OLT82" s="874"/>
      <c r="OLU82" s="874"/>
      <c r="OLV82" s="875"/>
      <c r="OLW82" s="881"/>
      <c r="OLX82" s="874"/>
      <c r="OLY82" s="875"/>
      <c r="OLZ82" s="874"/>
      <c r="OMA82" s="882"/>
      <c r="OMB82" s="874"/>
      <c r="OMC82" s="874"/>
      <c r="OMD82" s="883"/>
      <c r="OME82" s="873"/>
      <c r="OMF82" s="875"/>
      <c r="OMG82" s="875"/>
      <c r="OMH82" s="874"/>
      <c r="OMI82" s="874"/>
      <c r="OMJ82" s="883"/>
      <c r="OMK82" s="872"/>
      <c r="OML82" s="873"/>
      <c r="OMM82" s="874"/>
      <c r="OMN82" s="875"/>
      <c r="OMO82" s="876"/>
      <c r="OMP82" s="877"/>
      <c r="OMQ82" s="877"/>
      <c r="OMR82" s="878"/>
      <c r="OMS82" s="879"/>
      <c r="OMT82" s="873"/>
      <c r="OMU82" s="875"/>
      <c r="OMV82" s="880"/>
      <c r="OMW82" s="874"/>
      <c r="OMX82" s="874"/>
      <c r="OMY82" s="874"/>
      <c r="OMZ82" s="875"/>
      <c r="ONA82" s="881"/>
      <c r="ONB82" s="874"/>
      <c r="ONC82" s="875"/>
      <c r="OND82" s="874"/>
      <c r="ONE82" s="882"/>
      <c r="ONF82" s="874"/>
      <c r="ONG82" s="874"/>
      <c r="ONH82" s="883"/>
      <c r="ONI82" s="873"/>
      <c r="ONJ82" s="875"/>
      <c r="ONK82" s="875"/>
      <c r="ONL82" s="874"/>
      <c r="ONM82" s="874"/>
      <c r="ONN82" s="883"/>
      <c r="ONO82" s="872"/>
      <c r="ONP82" s="873"/>
      <c r="ONQ82" s="874"/>
      <c r="ONR82" s="875"/>
      <c r="ONS82" s="876"/>
      <c r="ONT82" s="877"/>
      <c r="ONU82" s="877"/>
      <c r="ONV82" s="878"/>
      <c r="ONW82" s="879"/>
      <c r="ONX82" s="873"/>
      <c r="ONY82" s="875"/>
      <c r="ONZ82" s="880"/>
      <c r="OOA82" s="874"/>
      <c r="OOB82" s="874"/>
      <c r="OOC82" s="874"/>
      <c r="OOD82" s="875"/>
      <c r="OOE82" s="881"/>
      <c r="OOF82" s="874"/>
      <c r="OOG82" s="875"/>
      <c r="OOH82" s="874"/>
      <c r="OOI82" s="882"/>
      <c r="OOJ82" s="874"/>
      <c r="OOK82" s="874"/>
      <c r="OOL82" s="883"/>
      <c r="OOM82" s="873"/>
      <c r="OON82" s="875"/>
      <c r="OOO82" s="875"/>
      <c r="OOP82" s="874"/>
      <c r="OOQ82" s="874"/>
      <c r="OOR82" s="883"/>
      <c r="OOS82" s="872"/>
      <c r="OOT82" s="873"/>
      <c r="OOU82" s="874"/>
      <c r="OOV82" s="875"/>
      <c r="OOW82" s="876"/>
      <c r="OOX82" s="877"/>
      <c r="OOY82" s="877"/>
      <c r="OOZ82" s="878"/>
      <c r="OPA82" s="879"/>
      <c r="OPB82" s="873"/>
      <c r="OPC82" s="875"/>
      <c r="OPD82" s="880"/>
      <c r="OPE82" s="874"/>
      <c r="OPF82" s="874"/>
      <c r="OPG82" s="874"/>
      <c r="OPH82" s="875"/>
      <c r="OPI82" s="881"/>
      <c r="OPJ82" s="874"/>
      <c r="OPK82" s="875"/>
      <c r="OPL82" s="874"/>
      <c r="OPM82" s="882"/>
      <c r="OPN82" s="874"/>
      <c r="OPO82" s="874"/>
      <c r="OPP82" s="883"/>
      <c r="OPQ82" s="873"/>
      <c r="OPR82" s="875"/>
      <c r="OPS82" s="875"/>
      <c r="OPT82" s="874"/>
      <c r="OPU82" s="874"/>
      <c r="OPV82" s="883"/>
      <c r="OPW82" s="872"/>
      <c r="OPX82" s="873"/>
      <c r="OPY82" s="874"/>
      <c r="OPZ82" s="875"/>
      <c r="OQA82" s="876"/>
      <c r="OQB82" s="877"/>
      <c r="OQC82" s="877"/>
      <c r="OQD82" s="878"/>
      <c r="OQE82" s="879"/>
      <c r="OQF82" s="873"/>
      <c r="OQG82" s="875"/>
      <c r="OQH82" s="880"/>
      <c r="OQI82" s="874"/>
      <c r="OQJ82" s="874"/>
      <c r="OQK82" s="874"/>
      <c r="OQL82" s="875"/>
      <c r="OQM82" s="881"/>
      <c r="OQN82" s="874"/>
      <c r="OQO82" s="875"/>
      <c r="OQP82" s="874"/>
      <c r="OQQ82" s="882"/>
      <c r="OQR82" s="874"/>
      <c r="OQS82" s="874"/>
      <c r="OQT82" s="883"/>
      <c r="OQU82" s="873"/>
      <c r="OQV82" s="875"/>
      <c r="OQW82" s="875"/>
      <c r="OQX82" s="874"/>
      <c r="OQY82" s="874"/>
      <c r="OQZ82" s="883"/>
      <c r="ORA82" s="872"/>
      <c r="ORB82" s="873"/>
      <c r="ORC82" s="874"/>
      <c r="ORD82" s="875"/>
      <c r="ORE82" s="876"/>
      <c r="ORF82" s="877"/>
      <c r="ORG82" s="877"/>
      <c r="ORH82" s="878"/>
      <c r="ORI82" s="879"/>
      <c r="ORJ82" s="873"/>
      <c r="ORK82" s="875"/>
      <c r="ORL82" s="880"/>
      <c r="ORM82" s="874"/>
      <c r="ORN82" s="874"/>
      <c r="ORO82" s="874"/>
      <c r="ORP82" s="875"/>
      <c r="ORQ82" s="881"/>
      <c r="ORR82" s="874"/>
      <c r="ORS82" s="875"/>
      <c r="ORT82" s="874"/>
      <c r="ORU82" s="882"/>
      <c r="ORV82" s="874"/>
      <c r="ORW82" s="874"/>
      <c r="ORX82" s="883"/>
      <c r="ORY82" s="873"/>
      <c r="ORZ82" s="875"/>
      <c r="OSA82" s="875"/>
      <c r="OSB82" s="874"/>
      <c r="OSC82" s="874"/>
      <c r="OSD82" s="883"/>
      <c r="OSE82" s="872"/>
      <c r="OSF82" s="873"/>
      <c r="OSG82" s="874"/>
      <c r="OSH82" s="875"/>
      <c r="OSI82" s="876"/>
      <c r="OSJ82" s="877"/>
      <c r="OSK82" s="877"/>
      <c r="OSL82" s="878"/>
      <c r="OSM82" s="879"/>
      <c r="OSN82" s="873"/>
      <c r="OSO82" s="875"/>
      <c r="OSP82" s="880"/>
      <c r="OSQ82" s="874"/>
      <c r="OSR82" s="874"/>
      <c r="OSS82" s="874"/>
      <c r="OST82" s="875"/>
      <c r="OSU82" s="881"/>
      <c r="OSV82" s="874"/>
      <c r="OSW82" s="875"/>
      <c r="OSX82" s="874"/>
      <c r="OSY82" s="882"/>
      <c r="OSZ82" s="874"/>
      <c r="OTA82" s="874"/>
      <c r="OTB82" s="883"/>
      <c r="OTC82" s="873"/>
      <c r="OTD82" s="875"/>
      <c r="OTE82" s="875"/>
      <c r="OTF82" s="874"/>
      <c r="OTG82" s="874"/>
      <c r="OTH82" s="883"/>
      <c r="OTI82" s="872"/>
      <c r="OTJ82" s="873"/>
      <c r="OTK82" s="874"/>
      <c r="OTL82" s="875"/>
      <c r="OTM82" s="876"/>
      <c r="OTN82" s="877"/>
      <c r="OTO82" s="877"/>
      <c r="OTP82" s="878"/>
      <c r="OTQ82" s="879"/>
      <c r="OTR82" s="873"/>
      <c r="OTS82" s="875"/>
      <c r="OTT82" s="880"/>
      <c r="OTU82" s="874"/>
      <c r="OTV82" s="874"/>
      <c r="OTW82" s="874"/>
      <c r="OTX82" s="875"/>
      <c r="OTY82" s="881"/>
      <c r="OTZ82" s="874"/>
      <c r="OUA82" s="875"/>
      <c r="OUB82" s="874"/>
      <c r="OUC82" s="882"/>
      <c r="OUD82" s="874"/>
      <c r="OUE82" s="874"/>
      <c r="OUF82" s="883"/>
      <c r="OUG82" s="873"/>
      <c r="OUH82" s="875"/>
      <c r="OUI82" s="875"/>
      <c r="OUJ82" s="874"/>
      <c r="OUK82" s="874"/>
      <c r="OUL82" s="883"/>
      <c r="OUM82" s="872"/>
      <c r="OUN82" s="873"/>
      <c r="OUO82" s="874"/>
      <c r="OUP82" s="875"/>
      <c r="OUQ82" s="876"/>
      <c r="OUR82" s="877"/>
      <c r="OUS82" s="877"/>
      <c r="OUT82" s="878"/>
      <c r="OUU82" s="879"/>
      <c r="OUV82" s="873"/>
      <c r="OUW82" s="875"/>
      <c r="OUX82" s="880"/>
      <c r="OUY82" s="874"/>
      <c r="OUZ82" s="874"/>
      <c r="OVA82" s="874"/>
      <c r="OVB82" s="875"/>
      <c r="OVC82" s="881"/>
      <c r="OVD82" s="874"/>
      <c r="OVE82" s="875"/>
      <c r="OVF82" s="874"/>
      <c r="OVG82" s="882"/>
      <c r="OVH82" s="874"/>
      <c r="OVI82" s="874"/>
      <c r="OVJ82" s="883"/>
      <c r="OVK82" s="873"/>
      <c r="OVL82" s="875"/>
      <c r="OVM82" s="875"/>
      <c r="OVN82" s="874"/>
      <c r="OVO82" s="874"/>
      <c r="OVP82" s="883"/>
      <c r="OVQ82" s="872"/>
      <c r="OVR82" s="873"/>
      <c r="OVS82" s="874"/>
      <c r="OVT82" s="875"/>
      <c r="OVU82" s="876"/>
      <c r="OVV82" s="877"/>
      <c r="OVW82" s="877"/>
      <c r="OVX82" s="878"/>
      <c r="OVY82" s="879"/>
      <c r="OVZ82" s="873"/>
      <c r="OWA82" s="875"/>
      <c r="OWB82" s="880"/>
      <c r="OWC82" s="874"/>
      <c r="OWD82" s="874"/>
      <c r="OWE82" s="874"/>
      <c r="OWF82" s="875"/>
      <c r="OWG82" s="881"/>
      <c r="OWH82" s="874"/>
      <c r="OWI82" s="875"/>
      <c r="OWJ82" s="874"/>
      <c r="OWK82" s="882"/>
      <c r="OWL82" s="874"/>
      <c r="OWM82" s="874"/>
      <c r="OWN82" s="883"/>
      <c r="OWO82" s="873"/>
      <c r="OWP82" s="875"/>
      <c r="OWQ82" s="875"/>
      <c r="OWR82" s="874"/>
      <c r="OWS82" s="874"/>
      <c r="OWT82" s="883"/>
      <c r="OWU82" s="872"/>
      <c r="OWV82" s="873"/>
      <c r="OWW82" s="874"/>
      <c r="OWX82" s="875"/>
      <c r="OWY82" s="876"/>
      <c r="OWZ82" s="877"/>
      <c r="OXA82" s="877"/>
      <c r="OXB82" s="878"/>
      <c r="OXC82" s="879"/>
      <c r="OXD82" s="873"/>
      <c r="OXE82" s="875"/>
      <c r="OXF82" s="880"/>
      <c r="OXG82" s="874"/>
      <c r="OXH82" s="874"/>
      <c r="OXI82" s="874"/>
      <c r="OXJ82" s="875"/>
      <c r="OXK82" s="881"/>
      <c r="OXL82" s="874"/>
      <c r="OXM82" s="875"/>
      <c r="OXN82" s="874"/>
      <c r="OXO82" s="882"/>
      <c r="OXP82" s="874"/>
      <c r="OXQ82" s="874"/>
      <c r="OXR82" s="883"/>
      <c r="OXS82" s="873"/>
      <c r="OXT82" s="875"/>
      <c r="OXU82" s="875"/>
      <c r="OXV82" s="874"/>
      <c r="OXW82" s="874"/>
      <c r="OXX82" s="883"/>
      <c r="OXY82" s="872"/>
      <c r="OXZ82" s="873"/>
      <c r="OYA82" s="874"/>
      <c r="OYB82" s="875"/>
      <c r="OYC82" s="876"/>
      <c r="OYD82" s="877"/>
      <c r="OYE82" s="877"/>
      <c r="OYF82" s="878"/>
      <c r="OYG82" s="879"/>
      <c r="OYH82" s="873"/>
      <c r="OYI82" s="875"/>
      <c r="OYJ82" s="880"/>
      <c r="OYK82" s="874"/>
      <c r="OYL82" s="874"/>
      <c r="OYM82" s="874"/>
      <c r="OYN82" s="875"/>
      <c r="OYO82" s="881"/>
      <c r="OYP82" s="874"/>
      <c r="OYQ82" s="875"/>
      <c r="OYR82" s="874"/>
      <c r="OYS82" s="882"/>
      <c r="OYT82" s="874"/>
      <c r="OYU82" s="874"/>
      <c r="OYV82" s="883"/>
      <c r="OYW82" s="873"/>
      <c r="OYX82" s="875"/>
      <c r="OYY82" s="875"/>
      <c r="OYZ82" s="874"/>
      <c r="OZA82" s="874"/>
      <c r="OZB82" s="883"/>
      <c r="OZC82" s="872"/>
      <c r="OZD82" s="873"/>
      <c r="OZE82" s="874"/>
      <c r="OZF82" s="875"/>
      <c r="OZG82" s="876"/>
      <c r="OZH82" s="877"/>
      <c r="OZI82" s="877"/>
      <c r="OZJ82" s="878"/>
      <c r="OZK82" s="879"/>
      <c r="OZL82" s="873"/>
      <c r="OZM82" s="875"/>
      <c r="OZN82" s="880"/>
      <c r="OZO82" s="874"/>
      <c r="OZP82" s="874"/>
      <c r="OZQ82" s="874"/>
      <c r="OZR82" s="875"/>
      <c r="OZS82" s="881"/>
      <c r="OZT82" s="874"/>
      <c r="OZU82" s="875"/>
      <c r="OZV82" s="874"/>
      <c r="OZW82" s="882"/>
      <c r="OZX82" s="874"/>
      <c r="OZY82" s="874"/>
      <c r="OZZ82" s="883"/>
      <c r="PAA82" s="873"/>
      <c r="PAB82" s="875"/>
      <c r="PAC82" s="875"/>
      <c r="PAD82" s="874"/>
      <c r="PAE82" s="874"/>
      <c r="PAF82" s="883"/>
      <c r="PAG82" s="872"/>
      <c r="PAH82" s="873"/>
      <c r="PAI82" s="874"/>
      <c r="PAJ82" s="875"/>
      <c r="PAK82" s="876"/>
      <c r="PAL82" s="877"/>
      <c r="PAM82" s="877"/>
      <c r="PAN82" s="878"/>
      <c r="PAO82" s="879"/>
      <c r="PAP82" s="873"/>
      <c r="PAQ82" s="875"/>
      <c r="PAR82" s="880"/>
      <c r="PAS82" s="874"/>
      <c r="PAT82" s="874"/>
      <c r="PAU82" s="874"/>
      <c r="PAV82" s="875"/>
      <c r="PAW82" s="881"/>
      <c r="PAX82" s="874"/>
      <c r="PAY82" s="875"/>
      <c r="PAZ82" s="874"/>
      <c r="PBA82" s="882"/>
      <c r="PBB82" s="874"/>
      <c r="PBC82" s="874"/>
      <c r="PBD82" s="883"/>
      <c r="PBE82" s="873"/>
      <c r="PBF82" s="875"/>
      <c r="PBG82" s="875"/>
      <c r="PBH82" s="874"/>
      <c r="PBI82" s="874"/>
      <c r="PBJ82" s="883"/>
      <c r="PBK82" s="872"/>
      <c r="PBL82" s="873"/>
      <c r="PBM82" s="874"/>
      <c r="PBN82" s="875"/>
      <c r="PBO82" s="876"/>
      <c r="PBP82" s="877"/>
      <c r="PBQ82" s="877"/>
      <c r="PBR82" s="878"/>
      <c r="PBS82" s="879"/>
      <c r="PBT82" s="873"/>
      <c r="PBU82" s="875"/>
      <c r="PBV82" s="880"/>
      <c r="PBW82" s="874"/>
      <c r="PBX82" s="874"/>
      <c r="PBY82" s="874"/>
      <c r="PBZ82" s="875"/>
      <c r="PCA82" s="881"/>
      <c r="PCB82" s="874"/>
      <c r="PCC82" s="875"/>
      <c r="PCD82" s="874"/>
      <c r="PCE82" s="882"/>
      <c r="PCF82" s="874"/>
      <c r="PCG82" s="874"/>
      <c r="PCH82" s="883"/>
      <c r="PCI82" s="873"/>
      <c r="PCJ82" s="875"/>
      <c r="PCK82" s="875"/>
      <c r="PCL82" s="874"/>
      <c r="PCM82" s="874"/>
      <c r="PCN82" s="883"/>
      <c r="PCO82" s="872"/>
      <c r="PCP82" s="873"/>
      <c r="PCQ82" s="874"/>
      <c r="PCR82" s="875"/>
      <c r="PCS82" s="876"/>
      <c r="PCT82" s="877"/>
      <c r="PCU82" s="877"/>
      <c r="PCV82" s="878"/>
      <c r="PCW82" s="879"/>
      <c r="PCX82" s="873"/>
      <c r="PCY82" s="875"/>
      <c r="PCZ82" s="880"/>
      <c r="PDA82" s="874"/>
      <c r="PDB82" s="874"/>
      <c r="PDC82" s="874"/>
      <c r="PDD82" s="875"/>
      <c r="PDE82" s="881"/>
      <c r="PDF82" s="874"/>
      <c r="PDG82" s="875"/>
      <c r="PDH82" s="874"/>
      <c r="PDI82" s="882"/>
      <c r="PDJ82" s="874"/>
      <c r="PDK82" s="874"/>
      <c r="PDL82" s="883"/>
      <c r="PDM82" s="873"/>
      <c r="PDN82" s="875"/>
      <c r="PDO82" s="875"/>
      <c r="PDP82" s="874"/>
      <c r="PDQ82" s="874"/>
      <c r="PDR82" s="883"/>
      <c r="PDS82" s="872"/>
      <c r="PDT82" s="873"/>
      <c r="PDU82" s="874"/>
      <c r="PDV82" s="875"/>
      <c r="PDW82" s="876"/>
      <c r="PDX82" s="877"/>
      <c r="PDY82" s="877"/>
      <c r="PDZ82" s="878"/>
      <c r="PEA82" s="879"/>
      <c r="PEB82" s="873"/>
      <c r="PEC82" s="875"/>
      <c r="PED82" s="880"/>
      <c r="PEE82" s="874"/>
      <c r="PEF82" s="874"/>
      <c r="PEG82" s="874"/>
      <c r="PEH82" s="875"/>
      <c r="PEI82" s="881"/>
      <c r="PEJ82" s="874"/>
      <c r="PEK82" s="875"/>
      <c r="PEL82" s="874"/>
      <c r="PEM82" s="882"/>
      <c r="PEN82" s="874"/>
      <c r="PEO82" s="874"/>
      <c r="PEP82" s="883"/>
      <c r="PEQ82" s="873"/>
      <c r="PER82" s="875"/>
      <c r="PES82" s="875"/>
      <c r="PET82" s="874"/>
      <c r="PEU82" s="874"/>
      <c r="PEV82" s="883"/>
      <c r="PEW82" s="872"/>
      <c r="PEX82" s="873"/>
      <c r="PEY82" s="874"/>
      <c r="PEZ82" s="875"/>
      <c r="PFA82" s="876"/>
      <c r="PFB82" s="877"/>
      <c r="PFC82" s="877"/>
      <c r="PFD82" s="878"/>
      <c r="PFE82" s="879"/>
      <c r="PFF82" s="873"/>
      <c r="PFG82" s="875"/>
      <c r="PFH82" s="880"/>
      <c r="PFI82" s="874"/>
      <c r="PFJ82" s="874"/>
      <c r="PFK82" s="874"/>
      <c r="PFL82" s="875"/>
      <c r="PFM82" s="881"/>
      <c r="PFN82" s="874"/>
      <c r="PFO82" s="875"/>
      <c r="PFP82" s="874"/>
      <c r="PFQ82" s="882"/>
      <c r="PFR82" s="874"/>
      <c r="PFS82" s="874"/>
      <c r="PFT82" s="883"/>
      <c r="PFU82" s="873"/>
      <c r="PFV82" s="875"/>
      <c r="PFW82" s="875"/>
      <c r="PFX82" s="874"/>
      <c r="PFY82" s="874"/>
      <c r="PFZ82" s="883"/>
      <c r="PGA82" s="872"/>
      <c r="PGB82" s="873"/>
      <c r="PGC82" s="874"/>
      <c r="PGD82" s="875"/>
      <c r="PGE82" s="876"/>
      <c r="PGF82" s="877"/>
      <c r="PGG82" s="877"/>
      <c r="PGH82" s="878"/>
      <c r="PGI82" s="879"/>
      <c r="PGJ82" s="873"/>
      <c r="PGK82" s="875"/>
      <c r="PGL82" s="880"/>
      <c r="PGM82" s="874"/>
      <c r="PGN82" s="874"/>
      <c r="PGO82" s="874"/>
      <c r="PGP82" s="875"/>
      <c r="PGQ82" s="881"/>
      <c r="PGR82" s="874"/>
      <c r="PGS82" s="875"/>
      <c r="PGT82" s="874"/>
      <c r="PGU82" s="882"/>
      <c r="PGV82" s="874"/>
      <c r="PGW82" s="874"/>
      <c r="PGX82" s="883"/>
      <c r="PGY82" s="873"/>
      <c r="PGZ82" s="875"/>
      <c r="PHA82" s="875"/>
      <c r="PHB82" s="874"/>
      <c r="PHC82" s="874"/>
      <c r="PHD82" s="883"/>
      <c r="PHE82" s="872"/>
      <c r="PHF82" s="873"/>
      <c r="PHG82" s="874"/>
      <c r="PHH82" s="875"/>
      <c r="PHI82" s="876"/>
      <c r="PHJ82" s="877"/>
      <c r="PHK82" s="877"/>
      <c r="PHL82" s="878"/>
      <c r="PHM82" s="879"/>
      <c r="PHN82" s="873"/>
      <c r="PHO82" s="875"/>
      <c r="PHP82" s="880"/>
      <c r="PHQ82" s="874"/>
      <c r="PHR82" s="874"/>
      <c r="PHS82" s="874"/>
      <c r="PHT82" s="875"/>
      <c r="PHU82" s="881"/>
      <c r="PHV82" s="874"/>
      <c r="PHW82" s="875"/>
      <c r="PHX82" s="874"/>
      <c r="PHY82" s="882"/>
      <c r="PHZ82" s="874"/>
      <c r="PIA82" s="874"/>
      <c r="PIB82" s="883"/>
      <c r="PIC82" s="873"/>
      <c r="PID82" s="875"/>
      <c r="PIE82" s="875"/>
      <c r="PIF82" s="874"/>
      <c r="PIG82" s="874"/>
      <c r="PIH82" s="883"/>
      <c r="PII82" s="872"/>
      <c r="PIJ82" s="873"/>
      <c r="PIK82" s="874"/>
      <c r="PIL82" s="875"/>
      <c r="PIM82" s="876"/>
      <c r="PIN82" s="877"/>
      <c r="PIO82" s="877"/>
      <c r="PIP82" s="878"/>
      <c r="PIQ82" s="879"/>
      <c r="PIR82" s="873"/>
      <c r="PIS82" s="875"/>
      <c r="PIT82" s="880"/>
      <c r="PIU82" s="874"/>
      <c r="PIV82" s="874"/>
      <c r="PIW82" s="874"/>
      <c r="PIX82" s="875"/>
      <c r="PIY82" s="881"/>
      <c r="PIZ82" s="874"/>
      <c r="PJA82" s="875"/>
      <c r="PJB82" s="874"/>
      <c r="PJC82" s="882"/>
      <c r="PJD82" s="874"/>
      <c r="PJE82" s="874"/>
      <c r="PJF82" s="883"/>
      <c r="PJG82" s="873"/>
      <c r="PJH82" s="875"/>
      <c r="PJI82" s="875"/>
      <c r="PJJ82" s="874"/>
      <c r="PJK82" s="874"/>
      <c r="PJL82" s="883"/>
      <c r="PJM82" s="872"/>
      <c r="PJN82" s="873"/>
      <c r="PJO82" s="874"/>
      <c r="PJP82" s="875"/>
      <c r="PJQ82" s="876"/>
      <c r="PJR82" s="877"/>
      <c r="PJS82" s="877"/>
      <c r="PJT82" s="878"/>
      <c r="PJU82" s="879"/>
      <c r="PJV82" s="873"/>
      <c r="PJW82" s="875"/>
      <c r="PJX82" s="880"/>
      <c r="PJY82" s="874"/>
      <c r="PJZ82" s="874"/>
      <c r="PKA82" s="874"/>
      <c r="PKB82" s="875"/>
      <c r="PKC82" s="881"/>
      <c r="PKD82" s="874"/>
      <c r="PKE82" s="875"/>
      <c r="PKF82" s="874"/>
      <c r="PKG82" s="882"/>
      <c r="PKH82" s="874"/>
      <c r="PKI82" s="874"/>
      <c r="PKJ82" s="883"/>
      <c r="PKK82" s="873"/>
      <c r="PKL82" s="875"/>
      <c r="PKM82" s="875"/>
      <c r="PKN82" s="874"/>
      <c r="PKO82" s="874"/>
      <c r="PKP82" s="883"/>
      <c r="PKQ82" s="872"/>
      <c r="PKR82" s="873"/>
      <c r="PKS82" s="874"/>
      <c r="PKT82" s="875"/>
      <c r="PKU82" s="876"/>
      <c r="PKV82" s="877"/>
      <c r="PKW82" s="877"/>
      <c r="PKX82" s="878"/>
      <c r="PKY82" s="879"/>
      <c r="PKZ82" s="873"/>
      <c r="PLA82" s="875"/>
      <c r="PLB82" s="880"/>
      <c r="PLC82" s="874"/>
      <c r="PLD82" s="874"/>
      <c r="PLE82" s="874"/>
      <c r="PLF82" s="875"/>
      <c r="PLG82" s="881"/>
      <c r="PLH82" s="874"/>
      <c r="PLI82" s="875"/>
      <c r="PLJ82" s="874"/>
      <c r="PLK82" s="882"/>
      <c r="PLL82" s="874"/>
      <c r="PLM82" s="874"/>
      <c r="PLN82" s="883"/>
      <c r="PLO82" s="873"/>
      <c r="PLP82" s="875"/>
      <c r="PLQ82" s="875"/>
      <c r="PLR82" s="874"/>
      <c r="PLS82" s="874"/>
      <c r="PLT82" s="883"/>
      <c r="PLU82" s="872"/>
      <c r="PLV82" s="873"/>
      <c r="PLW82" s="874"/>
      <c r="PLX82" s="875"/>
      <c r="PLY82" s="876"/>
      <c r="PLZ82" s="877"/>
      <c r="PMA82" s="877"/>
      <c r="PMB82" s="878"/>
      <c r="PMC82" s="879"/>
      <c r="PMD82" s="873"/>
      <c r="PME82" s="875"/>
      <c r="PMF82" s="880"/>
      <c r="PMG82" s="874"/>
      <c r="PMH82" s="874"/>
      <c r="PMI82" s="874"/>
      <c r="PMJ82" s="875"/>
      <c r="PMK82" s="881"/>
      <c r="PML82" s="874"/>
      <c r="PMM82" s="875"/>
      <c r="PMN82" s="874"/>
      <c r="PMO82" s="882"/>
      <c r="PMP82" s="874"/>
      <c r="PMQ82" s="874"/>
      <c r="PMR82" s="883"/>
      <c r="PMS82" s="873"/>
      <c r="PMT82" s="875"/>
      <c r="PMU82" s="875"/>
      <c r="PMV82" s="874"/>
      <c r="PMW82" s="874"/>
      <c r="PMX82" s="883"/>
      <c r="PMY82" s="872"/>
      <c r="PMZ82" s="873"/>
      <c r="PNA82" s="874"/>
      <c r="PNB82" s="875"/>
      <c r="PNC82" s="876"/>
      <c r="PND82" s="877"/>
      <c r="PNE82" s="877"/>
      <c r="PNF82" s="878"/>
      <c r="PNG82" s="879"/>
      <c r="PNH82" s="873"/>
      <c r="PNI82" s="875"/>
      <c r="PNJ82" s="880"/>
      <c r="PNK82" s="874"/>
      <c r="PNL82" s="874"/>
      <c r="PNM82" s="874"/>
      <c r="PNN82" s="875"/>
      <c r="PNO82" s="881"/>
      <c r="PNP82" s="874"/>
      <c r="PNQ82" s="875"/>
      <c r="PNR82" s="874"/>
      <c r="PNS82" s="882"/>
      <c r="PNT82" s="874"/>
      <c r="PNU82" s="874"/>
      <c r="PNV82" s="883"/>
      <c r="PNW82" s="873"/>
      <c r="PNX82" s="875"/>
      <c r="PNY82" s="875"/>
      <c r="PNZ82" s="874"/>
      <c r="POA82" s="874"/>
      <c r="POB82" s="883"/>
      <c r="POC82" s="872"/>
      <c r="POD82" s="873"/>
      <c r="POE82" s="874"/>
      <c r="POF82" s="875"/>
      <c r="POG82" s="876"/>
      <c r="POH82" s="877"/>
      <c r="POI82" s="877"/>
      <c r="POJ82" s="878"/>
      <c r="POK82" s="879"/>
      <c r="POL82" s="873"/>
      <c r="POM82" s="875"/>
      <c r="PON82" s="880"/>
      <c r="POO82" s="874"/>
      <c r="POP82" s="874"/>
      <c r="POQ82" s="874"/>
      <c r="POR82" s="875"/>
      <c r="POS82" s="881"/>
      <c r="POT82" s="874"/>
      <c r="POU82" s="875"/>
      <c r="POV82" s="874"/>
      <c r="POW82" s="882"/>
      <c r="POX82" s="874"/>
      <c r="POY82" s="874"/>
      <c r="POZ82" s="883"/>
      <c r="PPA82" s="873"/>
      <c r="PPB82" s="875"/>
      <c r="PPC82" s="875"/>
      <c r="PPD82" s="874"/>
      <c r="PPE82" s="874"/>
      <c r="PPF82" s="883"/>
      <c r="PPG82" s="872"/>
      <c r="PPH82" s="873"/>
      <c r="PPI82" s="874"/>
      <c r="PPJ82" s="875"/>
      <c r="PPK82" s="876"/>
      <c r="PPL82" s="877"/>
      <c r="PPM82" s="877"/>
      <c r="PPN82" s="878"/>
      <c r="PPO82" s="879"/>
      <c r="PPP82" s="873"/>
      <c r="PPQ82" s="875"/>
      <c r="PPR82" s="880"/>
      <c r="PPS82" s="874"/>
      <c r="PPT82" s="874"/>
      <c r="PPU82" s="874"/>
      <c r="PPV82" s="875"/>
      <c r="PPW82" s="881"/>
      <c r="PPX82" s="874"/>
      <c r="PPY82" s="875"/>
      <c r="PPZ82" s="874"/>
      <c r="PQA82" s="882"/>
      <c r="PQB82" s="874"/>
      <c r="PQC82" s="874"/>
      <c r="PQD82" s="883"/>
      <c r="PQE82" s="873"/>
      <c r="PQF82" s="875"/>
      <c r="PQG82" s="875"/>
      <c r="PQH82" s="874"/>
      <c r="PQI82" s="874"/>
      <c r="PQJ82" s="883"/>
      <c r="PQK82" s="872"/>
      <c r="PQL82" s="873"/>
      <c r="PQM82" s="874"/>
      <c r="PQN82" s="875"/>
      <c r="PQO82" s="876"/>
      <c r="PQP82" s="877"/>
      <c r="PQQ82" s="877"/>
      <c r="PQR82" s="878"/>
      <c r="PQS82" s="879"/>
      <c r="PQT82" s="873"/>
      <c r="PQU82" s="875"/>
      <c r="PQV82" s="880"/>
      <c r="PQW82" s="874"/>
      <c r="PQX82" s="874"/>
      <c r="PQY82" s="874"/>
      <c r="PQZ82" s="875"/>
      <c r="PRA82" s="881"/>
      <c r="PRB82" s="874"/>
      <c r="PRC82" s="875"/>
      <c r="PRD82" s="874"/>
      <c r="PRE82" s="882"/>
      <c r="PRF82" s="874"/>
      <c r="PRG82" s="874"/>
      <c r="PRH82" s="883"/>
      <c r="PRI82" s="873"/>
      <c r="PRJ82" s="875"/>
      <c r="PRK82" s="875"/>
      <c r="PRL82" s="874"/>
      <c r="PRM82" s="874"/>
      <c r="PRN82" s="883"/>
      <c r="PRO82" s="872"/>
      <c r="PRP82" s="873"/>
      <c r="PRQ82" s="874"/>
      <c r="PRR82" s="875"/>
      <c r="PRS82" s="876"/>
      <c r="PRT82" s="877"/>
      <c r="PRU82" s="877"/>
      <c r="PRV82" s="878"/>
      <c r="PRW82" s="879"/>
      <c r="PRX82" s="873"/>
      <c r="PRY82" s="875"/>
      <c r="PRZ82" s="880"/>
      <c r="PSA82" s="874"/>
      <c r="PSB82" s="874"/>
      <c r="PSC82" s="874"/>
      <c r="PSD82" s="875"/>
      <c r="PSE82" s="881"/>
      <c r="PSF82" s="874"/>
      <c r="PSG82" s="875"/>
      <c r="PSH82" s="874"/>
      <c r="PSI82" s="882"/>
      <c r="PSJ82" s="874"/>
      <c r="PSK82" s="874"/>
      <c r="PSL82" s="883"/>
      <c r="PSM82" s="873"/>
      <c r="PSN82" s="875"/>
      <c r="PSO82" s="875"/>
      <c r="PSP82" s="874"/>
      <c r="PSQ82" s="874"/>
      <c r="PSR82" s="883"/>
      <c r="PSS82" s="872"/>
      <c r="PST82" s="873"/>
      <c r="PSU82" s="874"/>
      <c r="PSV82" s="875"/>
      <c r="PSW82" s="876"/>
      <c r="PSX82" s="877"/>
      <c r="PSY82" s="877"/>
      <c r="PSZ82" s="878"/>
      <c r="PTA82" s="879"/>
      <c r="PTB82" s="873"/>
      <c r="PTC82" s="875"/>
      <c r="PTD82" s="880"/>
      <c r="PTE82" s="874"/>
      <c r="PTF82" s="874"/>
      <c r="PTG82" s="874"/>
      <c r="PTH82" s="875"/>
      <c r="PTI82" s="881"/>
      <c r="PTJ82" s="874"/>
      <c r="PTK82" s="875"/>
      <c r="PTL82" s="874"/>
      <c r="PTM82" s="882"/>
      <c r="PTN82" s="874"/>
      <c r="PTO82" s="874"/>
      <c r="PTP82" s="883"/>
      <c r="PTQ82" s="873"/>
      <c r="PTR82" s="875"/>
      <c r="PTS82" s="875"/>
      <c r="PTT82" s="874"/>
      <c r="PTU82" s="874"/>
      <c r="PTV82" s="883"/>
      <c r="PTW82" s="872"/>
      <c r="PTX82" s="873"/>
      <c r="PTY82" s="874"/>
      <c r="PTZ82" s="875"/>
      <c r="PUA82" s="876"/>
      <c r="PUB82" s="877"/>
      <c r="PUC82" s="877"/>
      <c r="PUD82" s="878"/>
      <c r="PUE82" s="879"/>
      <c r="PUF82" s="873"/>
      <c r="PUG82" s="875"/>
      <c r="PUH82" s="880"/>
      <c r="PUI82" s="874"/>
      <c r="PUJ82" s="874"/>
      <c r="PUK82" s="874"/>
      <c r="PUL82" s="875"/>
      <c r="PUM82" s="881"/>
      <c r="PUN82" s="874"/>
      <c r="PUO82" s="875"/>
      <c r="PUP82" s="874"/>
      <c r="PUQ82" s="882"/>
      <c r="PUR82" s="874"/>
      <c r="PUS82" s="874"/>
      <c r="PUT82" s="883"/>
      <c r="PUU82" s="873"/>
      <c r="PUV82" s="875"/>
      <c r="PUW82" s="875"/>
      <c r="PUX82" s="874"/>
      <c r="PUY82" s="874"/>
      <c r="PUZ82" s="883"/>
      <c r="PVA82" s="872"/>
      <c r="PVB82" s="873"/>
      <c r="PVC82" s="874"/>
      <c r="PVD82" s="875"/>
      <c r="PVE82" s="876"/>
      <c r="PVF82" s="877"/>
      <c r="PVG82" s="877"/>
      <c r="PVH82" s="878"/>
      <c r="PVI82" s="879"/>
      <c r="PVJ82" s="873"/>
      <c r="PVK82" s="875"/>
      <c r="PVL82" s="880"/>
      <c r="PVM82" s="874"/>
      <c r="PVN82" s="874"/>
      <c r="PVO82" s="874"/>
      <c r="PVP82" s="875"/>
      <c r="PVQ82" s="881"/>
      <c r="PVR82" s="874"/>
      <c r="PVS82" s="875"/>
      <c r="PVT82" s="874"/>
      <c r="PVU82" s="882"/>
      <c r="PVV82" s="874"/>
      <c r="PVW82" s="874"/>
      <c r="PVX82" s="883"/>
      <c r="PVY82" s="873"/>
      <c r="PVZ82" s="875"/>
      <c r="PWA82" s="875"/>
      <c r="PWB82" s="874"/>
      <c r="PWC82" s="874"/>
      <c r="PWD82" s="883"/>
      <c r="PWE82" s="872"/>
      <c r="PWF82" s="873"/>
      <c r="PWG82" s="874"/>
      <c r="PWH82" s="875"/>
      <c r="PWI82" s="876"/>
      <c r="PWJ82" s="877"/>
      <c r="PWK82" s="877"/>
      <c r="PWL82" s="878"/>
      <c r="PWM82" s="879"/>
      <c r="PWN82" s="873"/>
      <c r="PWO82" s="875"/>
      <c r="PWP82" s="880"/>
      <c r="PWQ82" s="874"/>
      <c r="PWR82" s="874"/>
      <c r="PWS82" s="874"/>
      <c r="PWT82" s="875"/>
      <c r="PWU82" s="881"/>
      <c r="PWV82" s="874"/>
      <c r="PWW82" s="875"/>
      <c r="PWX82" s="874"/>
      <c r="PWY82" s="882"/>
      <c r="PWZ82" s="874"/>
      <c r="PXA82" s="874"/>
      <c r="PXB82" s="883"/>
      <c r="PXC82" s="873"/>
      <c r="PXD82" s="875"/>
      <c r="PXE82" s="875"/>
      <c r="PXF82" s="874"/>
      <c r="PXG82" s="874"/>
      <c r="PXH82" s="883"/>
      <c r="PXI82" s="872"/>
      <c r="PXJ82" s="873"/>
      <c r="PXK82" s="874"/>
      <c r="PXL82" s="875"/>
      <c r="PXM82" s="876"/>
      <c r="PXN82" s="877"/>
      <c r="PXO82" s="877"/>
      <c r="PXP82" s="878"/>
      <c r="PXQ82" s="879"/>
      <c r="PXR82" s="873"/>
      <c r="PXS82" s="875"/>
      <c r="PXT82" s="880"/>
      <c r="PXU82" s="874"/>
      <c r="PXV82" s="874"/>
      <c r="PXW82" s="874"/>
      <c r="PXX82" s="875"/>
      <c r="PXY82" s="881"/>
      <c r="PXZ82" s="874"/>
      <c r="PYA82" s="875"/>
      <c r="PYB82" s="874"/>
      <c r="PYC82" s="882"/>
      <c r="PYD82" s="874"/>
      <c r="PYE82" s="874"/>
      <c r="PYF82" s="883"/>
      <c r="PYG82" s="873"/>
      <c r="PYH82" s="875"/>
      <c r="PYI82" s="875"/>
      <c r="PYJ82" s="874"/>
      <c r="PYK82" s="874"/>
      <c r="PYL82" s="883"/>
      <c r="PYM82" s="872"/>
      <c r="PYN82" s="873"/>
      <c r="PYO82" s="874"/>
      <c r="PYP82" s="875"/>
      <c r="PYQ82" s="876"/>
      <c r="PYR82" s="877"/>
      <c r="PYS82" s="877"/>
      <c r="PYT82" s="878"/>
      <c r="PYU82" s="879"/>
      <c r="PYV82" s="873"/>
      <c r="PYW82" s="875"/>
      <c r="PYX82" s="880"/>
      <c r="PYY82" s="874"/>
      <c r="PYZ82" s="874"/>
      <c r="PZA82" s="874"/>
      <c r="PZB82" s="875"/>
      <c r="PZC82" s="881"/>
      <c r="PZD82" s="874"/>
      <c r="PZE82" s="875"/>
      <c r="PZF82" s="874"/>
      <c r="PZG82" s="882"/>
      <c r="PZH82" s="874"/>
      <c r="PZI82" s="874"/>
      <c r="PZJ82" s="883"/>
      <c r="PZK82" s="873"/>
      <c r="PZL82" s="875"/>
      <c r="PZM82" s="875"/>
      <c r="PZN82" s="874"/>
      <c r="PZO82" s="874"/>
      <c r="PZP82" s="883"/>
      <c r="PZQ82" s="872"/>
      <c r="PZR82" s="873"/>
      <c r="PZS82" s="874"/>
      <c r="PZT82" s="875"/>
      <c r="PZU82" s="876"/>
      <c r="PZV82" s="877"/>
      <c r="PZW82" s="877"/>
      <c r="PZX82" s="878"/>
      <c r="PZY82" s="879"/>
      <c r="PZZ82" s="873"/>
      <c r="QAA82" s="875"/>
      <c r="QAB82" s="880"/>
      <c r="QAC82" s="874"/>
      <c r="QAD82" s="874"/>
      <c r="QAE82" s="874"/>
      <c r="QAF82" s="875"/>
      <c r="QAG82" s="881"/>
      <c r="QAH82" s="874"/>
      <c r="QAI82" s="875"/>
      <c r="QAJ82" s="874"/>
      <c r="QAK82" s="882"/>
      <c r="QAL82" s="874"/>
      <c r="QAM82" s="874"/>
      <c r="QAN82" s="883"/>
      <c r="QAO82" s="873"/>
      <c r="QAP82" s="875"/>
      <c r="QAQ82" s="875"/>
      <c r="QAR82" s="874"/>
      <c r="QAS82" s="874"/>
      <c r="QAT82" s="883"/>
      <c r="QAU82" s="872"/>
      <c r="QAV82" s="873"/>
      <c r="QAW82" s="874"/>
      <c r="QAX82" s="875"/>
      <c r="QAY82" s="876"/>
      <c r="QAZ82" s="877"/>
      <c r="QBA82" s="877"/>
      <c r="QBB82" s="878"/>
      <c r="QBC82" s="879"/>
      <c r="QBD82" s="873"/>
      <c r="QBE82" s="875"/>
      <c r="QBF82" s="880"/>
      <c r="QBG82" s="874"/>
      <c r="QBH82" s="874"/>
      <c r="QBI82" s="874"/>
      <c r="QBJ82" s="875"/>
      <c r="QBK82" s="881"/>
      <c r="QBL82" s="874"/>
      <c r="QBM82" s="875"/>
      <c r="QBN82" s="874"/>
      <c r="QBO82" s="882"/>
      <c r="QBP82" s="874"/>
      <c r="QBQ82" s="874"/>
      <c r="QBR82" s="883"/>
      <c r="QBS82" s="873"/>
      <c r="QBT82" s="875"/>
      <c r="QBU82" s="875"/>
      <c r="QBV82" s="874"/>
      <c r="QBW82" s="874"/>
      <c r="QBX82" s="883"/>
      <c r="QBY82" s="872"/>
      <c r="QBZ82" s="873"/>
      <c r="QCA82" s="874"/>
      <c r="QCB82" s="875"/>
      <c r="QCC82" s="876"/>
      <c r="QCD82" s="877"/>
      <c r="QCE82" s="877"/>
      <c r="QCF82" s="878"/>
      <c r="QCG82" s="879"/>
      <c r="QCH82" s="873"/>
      <c r="QCI82" s="875"/>
      <c r="QCJ82" s="880"/>
      <c r="QCK82" s="874"/>
      <c r="QCL82" s="874"/>
      <c r="QCM82" s="874"/>
      <c r="QCN82" s="875"/>
      <c r="QCO82" s="881"/>
      <c r="QCP82" s="874"/>
      <c r="QCQ82" s="875"/>
      <c r="QCR82" s="874"/>
      <c r="QCS82" s="882"/>
      <c r="QCT82" s="874"/>
      <c r="QCU82" s="874"/>
      <c r="QCV82" s="883"/>
      <c r="QCW82" s="873"/>
      <c r="QCX82" s="875"/>
      <c r="QCY82" s="875"/>
      <c r="QCZ82" s="874"/>
      <c r="QDA82" s="874"/>
      <c r="QDB82" s="883"/>
      <c r="QDC82" s="872"/>
      <c r="QDD82" s="873"/>
      <c r="QDE82" s="874"/>
      <c r="QDF82" s="875"/>
      <c r="QDG82" s="876"/>
      <c r="QDH82" s="877"/>
      <c r="QDI82" s="877"/>
      <c r="QDJ82" s="878"/>
      <c r="QDK82" s="879"/>
      <c r="QDL82" s="873"/>
      <c r="QDM82" s="875"/>
      <c r="QDN82" s="880"/>
      <c r="QDO82" s="874"/>
      <c r="QDP82" s="874"/>
      <c r="QDQ82" s="874"/>
      <c r="QDR82" s="875"/>
      <c r="QDS82" s="881"/>
      <c r="QDT82" s="874"/>
      <c r="QDU82" s="875"/>
      <c r="QDV82" s="874"/>
      <c r="QDW82" s="882"/>
      <c r="QDX82" s="874"/>
      <c r="QDY82" s="874"/>
      <c r="QDZ82" s="883"/>
      <c r="QEA82" s="873"/>
      <c r="QEB82" s="875"/>
      <c r="QEC82" s="875"/>
      <c r="QED82" s="874"/>
      <c r="QEE82" s="874"/>
      <c r="QEF82" s="883"/>
      <c r="QEG82" s="872"/>
      <c r="QEH82" s="873"/>
      <c r="QEI82" s="874"/>
      <c r="QEJ82" s="875"/>
      <c r="QEK82" s="876"/>
      <c r="QEL82" s="877"/>
      <c r="QEM82" s="877"/>
      <c r="QEN82" s="878"/>
      <c r="QEO82" s="879"/>
      <c r="QEP82" s="873"/>
      <c r="QEQ82" s="875"/>
      <c r="QER82" s="880"/>
      <c r="QES82" s="874"/>
      <c r="QET82" s="874"/>
      <c r="QEU82" s="874"/>
      <c r="QEV82" s="875"/>
      <c r="QEW82" s="881"/>
      <c r="QEX82" s="874"/>
      <c r="QEY82" s="875"/>
      <c r="QEZ82" s="874"/>
      <c r="QFA82" s="882"/>
      <c r="QFB82" s="874"/>
      <c r="QFC82" s="874"/>
      <c r="QFD82" s="883"/>
      <c r="QFE82" s="873"/>
      <c r="QFF82" s="875"/>
      <c r="QFG82" s="875"/>
      <c r="QFH82" s="874"/>
      <c r="QFI82" s="874"/>
      <c r="QFJ82" s="883"/>
      <c r="QFK82" s="872"/>
      <c r="QFL82" s="873"/>
      <c r="QFM82" s="874"/>
      <c r="QFN82" s="875"/>
      <c r="QFO82" s="876"/>
      <c r="QFP82" s="877"/>
      <c r="QFQ82" s="877"/>
      <c r="QFR82" s="878"/>
      <c r="QFS82" s="879"/>
      <c r="QFT82" s="873"/>
      <c r="QFU82" s="875"/>
      <c r="QFV82" s="880"/>
      <c r="QFW82" s="874"/>
      <c r="QFX82" s="874"/>
      <c r="QFY82" s="874"/>
      <c r="QFZ82" s="875"/>
      <c r="QGA82" s="881"/>
      <c r="QGB82" s="874"/>
      <c r="QGC82" s="875"/>
      <c r="QGD82" s="874"/>
      <c r="QGE82" s="882"/>
      <c r="QGF82" s="874"/>
      <c r="QGG82" s="874"/>
      <c r="QGH82" s="883"/>
      <c r="QGI82" s="873"/>
      <c r="QGJ82" s="875"/>
      <c r="QGK82" s="875"/>
      <c r="QGL82" s="874"/>
      <c r="QGM82" s="874"/>
      <c r="QGN82" s="883"/>
      <c r="QGO82" s="872"/>
      <c r="QGP82" s="873"/>
      <c r="QGQ82" s="874"/>
      <c r="QGR82" s="875"/>
      <c r="QGS82" s="876"/>
      <c r="QGT82" s="877"/>
      <c r="QGU82" s="877"/>
      <c r="QGV82" s="878"/>
      <c r="QGW82" s="879"/>
      <c r="QGX82" s="873"/>
      <c r="QGY82" s="875"/>
      <c r="QGZ82" s="880"/>
      <c r="QHA82" s="874"/>
      <c r="QHB82" s="874"/>
      <c r="QHC82" s="874"/>
      <c r="QHD82" s="875"/>
      <c r="QHE82" s="881"/>
      <c r="QHF82" s="874"/>
      <c r="QHG82" s="875"/>
      <c r="QHH82" s="874"/>
      <c r="QHI82" s="882"/>
      <c r="QHJ82" s="874"/>
      <c r="QHK82" s="874"/>
      <c r="QHL82" s="883"/>
      <c r="QHM82" s="873"/>
      <c r="QHN82" s="875"/>
      <c r="QHO82" s="875"/>
      <c r="QHP82" s="874"/>
      <c r="QHQ82" s="874"/>
      <c r="QHR82" s="883"/>
      <c r="QHS82" s="872"/>
      <c r="QHT82" s="873"/>
      <c r="QHU82" s="874"/>
      <c r="QHV82" s="875"/>
      <c r="QHW82" s="876"/>
      <c r="QHX82" s="877"/>
      <c r="QHY82" s="877"/>
      <c r="QHZ82" s="878"/>
      <c r="QIA82" s="879"/>
      <c r="QIB82" s="873"/>
      <c r="QIC82" s="875"/>
      <c r="QID82" s="880"/>
      <c r="QIE82" s="874"/>
      <c r="QIF82" s="874"/>
      <c r="QIG82" s="874"/>
      <c r="QIH82" s="875"/>
      <c r="QII82" s="881"/>
      <c r="QIJ82" s="874"/>
      <c r="QIK82" s="875"/>
      <c r="QIL82" s="874"/>
      <c r="QIM82" s="882"/>
      <c r="QIN82" s="874"/>
      <c r="QIO82" s="874"/>
      <c r="QIP82" s="883"/>
      <c r="QIQ82" s="873"/>
      <c r="QIR82" s="875"/>
      <c r="QIS82" s="875"/>
      <c r="QIT82" s="874"/>
      <c r="QIU82" s="874"/>
      <c r="QIV82" s="883"/>
      <c r="QIW82" s="872"/>
      <c r="QIX82" s="873"/>
      <c r="QIY82" s="874"/>
      <c r="QIZ82" s="875"/>
      <c r="QJA82" s="876"/>
      <c r="QJB82" s="877"/>
      <c r="QJC82" s="877"/>
      <c r="QJD82" s="878"/>
      <c r="QJE82" s="879"/>
      <c r="QJF82" s="873"/>
      <c r="QJG82" s="875"/>
      <c r="QJH82" s="880"/>
      <c r="QJI82" s="874"/>
      <c r="QJJ82" s="874"/>
      <c r="QJK82" s="874"/>
      <c r="QJL82" s="875"/>
      <c r="QJM82" s="881"/>
      <c r="QJN82" s="874"/>
      <c r="QJO82" s="875"/>
      <c r="QJP82" s="874"/>
      <c r="QJQ82" s="882"/>
      <c r="QJR82" s="874"/>
      <c r="QJS82" s="874"/>
      <c r="QJT82" s="883"/>
      <c r="QJU82" s="873"/>
      <c r="QJV82" s="875"/>
      <c r="QJW82" s="875"/>
      <c r="QJX82" s="874"/>
      <c r="QJY82" s="874"/>
      <c r="QJZ82" s="883"/>
      <c r="QKA82" s="872"/>
      <c r="QKB82" s="873"/>
      <c r="QKC82" s="874"/>
      <c r="QKD82" s="875"/>
      <c r="QKE82" s="876"/>
      <c r="QKF82" s="877"/>
      <c r="QKG82" s="877"/>
      <c r="QKH82" s="878"/>
      <c r="QKI82" s="879"/>
      <c r="QKJ82" s="873"/>
      <c r="QKK82" s="875"/>
      <c r="QKL82" s="880"/>
      <c r="QKM82" s="874"/>
      <c r="QKN82" s="874"/>
      <c r="QKO82" s="874"/>
      <c r="QKP82" s="875"/>
      <c r="QKQ82" s="881"/>
      <c r="QKR82" s="874"/>
      <c r="QKS82" s="875"/>
      <c r="QKT82" s="874"/>
      <c r="QKU82" s="882"/>
      <c r="QKV82" s="874"/>
      <c r="QKW82" s="874"/>
      <c r="QKX82" s="883"/>
      <c r="QKY82" s="873"/>
      <c r="QKZ82" s="875"/>
      <c r="QLA82" s="875"/>
      <c r="QLB82" s="874"/>
      <c r="QLC82" s="874"/>
      <c r="QLD82" s="883"/>
      <c r="QLE82" s="872"/>
      <c r="QLF82" s="873"/>
      <c r="QLG82" s="874"/>
      <c r="QLH82" s="875"/>
      <c r="QLI82" s="876"/>
      <c r="QLJ82" s="877"/>
      <c r="QLK82" s="877"/>
      <c r="QLL82" s="878"/>
      <c r="QLM82" s="879"/>
      <c r="QLN82" s="873"/>
      <c r="QLO82" s="875"/>
      <c r="QLP82" s="880"/>
      <c r="QLQ82" s="874"/>
      <c r="QLR82" s="874"/>
      <c r="QLS82" s="874"/>
      <c r="QLT82" s="875"/>
      <c r="QLU82" s="881"/>
      <c r="QLV82" s="874"/>
      <c r="QLW82" s="875"/>
      <c r="QLX82" s="874"/>
      <c r="QLY82" s="882"/>
      <c r="QLZ82" s="874"/>
      <c r="QMA82" s="874"/>
      <c r="QMB82" s="883"/>
      <c r="QMC82" s="873"/>
      <c r="QMD82" s="875"/>
      <c r="QME82" s="875"/>
      <c r="QMF82" s="874"/>
      <c r="QMG82" s="874"/>
      <c r="QMH82" s="883"/>
      <c r="QMI82" s="872"/>
      <c r="QMJ82" s="873"/>
      <c r="QMK82" s="874"/>
      <c r="QML82" s="875"/>
      <c r="QMM82" s="876"/>
      <c r="QMN82" s="877"/>
      <c r="QMO82" s="877"/>
      <c r="QMP82" s="878"/>
      <c r="QMQ82" s="879"/>
      <c r="QMR82" s="873"/>
      <c r="QMS82" s="875"/>
      <c r="QMT82" s="880"/>
      <c r="QMU82" s="874"/>
      <c r="QMV82" s="874"/>
      <c r="QMW82" s="874"/>
      <c r="QMX82" s="875"/>
      <c r="QMY82" s="881"/>
      <c r="QMZ82" s="874"/>
      <c r="QNA82" s="875"/>
      <c r="QNB82" s="874"/>
      <c r="QNC82" s="882"/>
      <c r="QND82" s="874"/>
      <c r="QNE82" s="874"/>
      <c r="QNF82" s="883"/>
      <c r="QNG82" s="873"/>
      <c r="QNH82" s="875"/>
      <c r="QNI82" s="875"/>
      <c r="QNJ82" s="874"/>
      <c r="QNK82" s="874"/>
      <c r="QNL82" s="883"/>
      <c r="QNM82" s="872"/>
      <c r="QNN82" s="873"/>
      <c r="QNO82" s="874"/>
      <c r="QNP82" s="875"/>
      <c r="QNQ82" s="876"/>
      <c r="QNR82" s="877"/>
      <c r="QNS82" s="877"/>
      <c r="QNT82" s="878"/>
      <c r="QNU82" s="879"/>
      <c r="QNV82" s="873"/>
      <c r="QNW82" s="875"/>
      <c r="QNX82" s="880"/>
      <c r="QNY82" s="874"/>
      <c r="QNZ82" s="874"/>
      <c r="QOA82" s="874"/>
      <c r="QOB82" s="875"/>
      <c r="QOC82" s="881"/>
      <c r="QOD82" s="874"/>
      <c r="QOE82" s="875"/>
      <c r="QOF82" s="874"/>
      <c r="QOG82" s="882"/>
      <c r="QOH82" s="874"/>
      <c r="QOI82" s="874"/>
      <c r="QOJ82" s="883"/>
      <c r="QOK82" s="873"/>
      <c r="QOL82" s="875"/>
      <c r="QOM82" s="875"/>
      <c r="QON82" s="874"/>
      <c r="QOO82" s="874"/>
      <c r="QOP82" s="883"/>
      <c r="QOQ82" s="872"/>
      <c r="QOR82" s="873"/>
      <c r="QOS82" s="874"/>
      <c r="QOT82" s="875"/>
      <c r="QOU82" s="876"/>
      <c r="QOV82" s="877"/>
      <c r="QOW82" s="877"/>
      <c r="QOX82" s="878"/>
      <c r="QOY82" s="879"/>
      <c r="QOZ82" s="873"/>
      <c r="QPA82" s="875"/>
      <c r="QPB82" s="880"/>
      <c r="QPC82" s="874"/>
      <c r="QPD82" s="874"/>
      <c r="QPE82" s="874"/>
      <c r="QPF82" s="875"/>
      <c r="QPG82" s="881"/>
      <c r="QPH82" s="874"/>
      <c r="QPI82" s="875"/>
      <c r="QPJ82" s="874"/>
      <c r="QPK82" s="882"/>
      <c r="QPL82" s="874"/>
      <c r="QPM82" s="874"/>
      <c r="QPN82" s="883"/>
      <c r="QPO82" s="873"/>
      <c r="QPP82" s="875"/>
      <c r="QPQ82" s="875"/>
      <c r="QPR82" s="874"/>
      <c r="QPS82" s="874"/>
      <c r="QPT82" s="883"/>
      <c r="QPU82" s="872"/>
      <c r="QPV82" s="873"/>
      <c r="QPW82" s="874"/>
      <c r="QPX82" s="875"/>
      <c r="QPY82" s="876"/>
      <c r="QPZ82" s="877"/>
      <c r="QQA82" s="877"/>
      <c r="QQB82" s="878"/>
      <c r="QQC82" s="879"/>
      <c r="QQD82" s="873"/>
      <c r="QQE82" s="875"/>
      <c r="QQF82" s="880"/>
      <c r="QQG82" s="874"/>
      <c r="QQH82" s="874"/>
      <c r="QQI82" s="874"/>
      <c r="QQJ82" s="875"/>
      <c r="QQK82" s="881"/>
      <c r="QQL82" s="874"/>
      <c r="QQM82" s="875"/>
      <c r="QQN82" s="874"/>
      <c r="QQO82" s="882"/>
      <c r="QQP82" s="874"/>
      <c r="QQQ82" s="874"/>
      <c r="QQR82" s="883"/>
      <c r="QQS82" s="873"/>
      <c r="QQT82" s="875"/>
      <c r="QQU82" s="875"/>
      <c r="QQV82" s="874"/>
      <c r="QQW82" s="874"/>
      <c r="QQX82" s="883"/>
      <c r="QQY82" s="872"/>
      <c r="QQZ82" s="873"/>
      <c r="QRA82" s="874"/>
      <c r="QRB82" s="875"/>
      <c r="QRC82" s="876"/>
      <c r="QRD82" s="877"/>
      <c r="QRE82" s="877"/>
      <c r="QRF82" s="878"/>
      <c r="QRG82" s="879"/>
      <c r="QRH82" s="873"/>
      <c r="QRI82" s="875"/>
      <c r="QRJ82" s="880"/>
      <c r="QRK82" s="874"/>
      <c r="QRL82" s="874"/>
      <c r="QRM82" s="874"/>
      <c r="QRN82" s="875"/>
      <c r="QRO82" s="881"/>
      <c r="QRP82" s="874"/>
      <c r="QRQ82" s="875"/>
      <c r="QRR82" s="874"/>
      <c r="QRS82" s="882"/>
      <c r="QRT82" s="874"/>
      <c r="QRU82" s="874"/>
      <c r="QRV82" s="883"/>
      <c r="QRW82" s="873"/>
      <c r="QRX82" s="875"/>
      <c r="QRY82" s="875"/>
      <c r="QRZ82" s="874"/>
      <c r="QSA82" s="874"/>
      <c r="QSB82" s="883"/>
      <c r="QSC82" s="872"/>
      <c r="QSD82" s="873"/>
      <c r="QSE82" s="874"/>
      <c r="QSF82" s="875"/>
      <c r="QSG82" s="876"/>
      <c r="QSH82" s="877"/>
      <c r="QSI82" s="877"/>
      <c r="QSJ82" s="878"/>
      <c r="QSK82" s="879"/>
      <c r="QSL82" s="873"/>
      <c r="QSM82" s="875"/>
      <c r="QSN82" s="880"/>
      <c r="QSO82" s="874"/>
      <c r="QSP82" s="874"/>
      <c r="QSQ82" s="874"/>
      <c r="QSR82" s="875"/>
      <c r="QSS82" s="881"/>
      <c r="QST82" s="874"/>
      <c r="QSU82" s="875"/>
      <c r="QSV82" s="874"/>
      <c r="QSW82" s="882"/>
      <c r="QSX82" s="874"/>
      <c r="QSY82" s="874"/>
      <c r="QSZ82" s="883"/>
      <c r="QTA82" s="873"/>
      <c r="QTB82" s="875"/>
      <c r="QTC82" s="875"/>
      <c r="QTD82" s="874"/>
      <c r="QTE82" s="874"/>
      <c r="QTF82" s="883"/>
      <c r="QTG82" s="872"/>
      <c r="QTH82" s="873"/>
      <c r="QTI82" s="874"/>
      <c r="QTJ82" s="875"/>
      <c r="QTK82" s="876"/>
      <c r="QTL82" s="877"/>
      <c r="QTM82" s="877"/>
      <c r="QTN82" s="878"/>
      <c r="QTO82" s="879"/>
      <c r="QTP82" s="873"/>
      <c r="QTQ82" s="875"/>
      <c r="QTR82" s="880"/>
      <c r="QTS82" s="874"/>
      <c r="QTT82" s="874"/>
      <c r="QTU82" s="874"/>
      <c r="QTV82" s="875"/>
      <c r="QTW82" s="881"/>
      <c r="QTX82" s="874"/>
      <c r="QTY82" s="875"/>
      <c r="QTZ82" s="874"/>
      <c r="QUA82" s="882"/>
      <c r="QUB82" s="874"/>
      <c r="QUC82" s="874"/>
      <c r="QUD82" s="883"/>
      <c r="QUE82" s="873"/>
      <c r="QUF82" s="875"/>
      <c r="QUG82" s="875"/>
      <c r="QUH82" s="874"/>
      <c r="QUI82" s="874"/>
      <c r="QUJ82" s="883"/>
      <c r="QUK82" s="872"/>
      <c r="QUL82" s="873"/>
      <c r="QUM82" s="874"/>
      <c r="QUN82" s="875"/>
      <c r="QUO82" s="876"/>
      <c r="QUP82" s="877"/>
      <c r="QUQ82" s="877"/>
      <c r="QUR82" s="878"/>
      <c r="QUS82" s="879"/>
      <c r="QUT82" s="873"/>
      <c r="QUU82" s="875"/>
      <c r="QUV82" s="880"/>
      <c r="QUW82" s="874"/>
      <c r="QUX82" s="874"/>
      <c r="QUY82" s="874"/>
      <c r="QUZ82" s="875"/>
      <c r="QVA82" s="881"/>
      <c r="QVB82" s="874"/>
      <c r="QVC82" s="875"/>
      <c r="QVD82" s="874"/>
      <c r="QVE82" s="882"/>
      <c r="QVF82" s="874"/>
      <c r="QVG82" s="874"/>
      <c r="QVH82" s="883"/>
      <c r="QVI82" s="873"/>
      <c r="QVJ82" s="875"/>
      <c r="QVK82" s="875"/>
      <c r="QVL82" s="874"/>
      <c r="QVM82" s="874"/>
      <c r="QVN82" s="883"/>
      <c r="QVO82" s="872"/>
      <c r="QVP82" s="873"/>
      <c r="QVQ82" s="874"/>
      <c r="QVR82" s="875"/>
      <c r="QVS82" s="876"/>
      <c r="QVT82" s="877"/>
      <c r="QVU82" s="877"/>
      <c r="QVV82" s="878"/>
      <c r="QVW82" s="879"/>
      <c r="QVX82" s="873"/>
      <c r="QVY82" s="875"/>
      <c r="QVZ82" s="880"/>
      <c r="QWA82" s="874"/>
      <c r="QWB82" s="874"/>
      <c r="QWC82" s="874"/>
      <c r="QWD82" s="875"/>
      <c r="QWE82" s="881"/>
      <c r="QWF82" s="874"/>
      <c r="QWG82" s="875"/>
      <c r="QWH82" s="874"/>
      <c r="QWI82" s="882"/>
      <c r="QWJ82" s="874"/>
      <c r="QWK82" s="874"/>
      <c r="QWL82" s="883"/>
      <c r="QWM82" s="873"/>
      <c r="QWN82" s="875"/>
      <c r="QWO82" s="875"/>
      <c r="QWP82" s="874"/>
      <c r="QWQ82" s="874"/>
      <c r="QWR82" s="883"/>
      <c r="QWS82" s="872"/>
      <c r="QWT82" s="873"/>
      <c r="QWU82" s="874"/>
      <c r="QWV82" s="875"/>
      <c r="QWW82" s="876"/>
      <c r="QWX82" s="877"/>
      <c r="QWY82" s="877"/>
      <c r="QWZ82" s="878"/>
      <c r="QXA82" s="879"/>
      <c r="QXB82" s="873"/>
      <c r="QXC82" s="875"/>
      <c r="QXD82" s="880"/>
      <c r="QXE82" s="874"/>
      <c r="QXF82" s="874"/>
      <c r="QXG82" s="874"/>
      <c r="QXH82" s="875"/>
      <c r="QXI82" s="881"/>
      <c r="QXJ82" s="874"/>
      <c r="QXK82" s="875"/>
      <c r="QXL82" s="874"/>
      <c r="QXM82" s="882"/>
      <c r="QXN82" s="874"/>
      <c r="QXO82" s="874"/>
      <c r="QXP82" s="883"/>
      <c r="QXQ82" s="873"/>
      <c r="QXR82" s="875"/>
      <c r="QXS82" s="875"/>
      <c r="QXT82" s="874"/>
      <c r="QXU82" s="874"/>
      <c r="QXV82" s="883"/>
      <c r="QXW82" s="872"/>
      <c r="QXX82" s="873"/>
      <c r="QXY82" s="874"/>
      <c r="QXZ82" s="875"/>
      <c r="QYA82" s="876"/>
      <c r="QYB82" s="877"/>
      <c r="QYC82" s="877"/>
      <c r="QYD82" s="878"/>
      <c r="QYE82" s="879"/>
      <c r="QYF82" s="873"/>
      <c r="QYG82" s="875"/>
      <c r="QYH82" s="880"/>
      <c r="QYI82" s="874"/>
      <c r="QYJ82" s="874"/>
      <c r="QYK82" s="874"/>
      <c r="QYL82" s="875"/>
      <c r="QYM82" s="881"/>
      <c r="QYN82" s="874"/>
      <c r="QYO82" s="875"/>
      <c r="QYP82" s="874"/>
      <c r="QYQ82" s="882"/>
      <c r="QYR82" s="874"/>
      <c r="QYS82" s="874"/>
      <c r="QYT82" s="883"/>
      <c r="QYU82" s="873"/>
      <c r="QYV82" s="875"/>
      <c r="QYW82" s="875"/>
      <c r="QYX82" s="874"/>
      <c r="QYY82" s="874"/>
      <c r="QYZ82" s="883"/>
      <c r="QZA82" s="872"/>
      <c r="QZB82" s="873"/>
      <c r="QZC82" s="874"/>
      <c r="QZD82" s="875"/>
      <c r="QZE82" s="876"/>
      <c r="QZF82" s="877"/>
      <c r="QZG82" s="877"/>
      <c r="QZH82" s="878"/>
      <c r="QZI82" s="879"/>
      <c r="QZJ82" s="873"/>
      <c r="QZK82" s="875"/>
      <c r="QZL82" s="880"/>
      <c r="QZM82" s="874"/>
      <c r="QZN82" s="874"/>
      <c r="QZO82" s="874"/>
      <c r="QZP82" s="875"/>
      <c r="QZQ82" s="881"/>
      <c r="QZR82" s="874"/>
      <c r="QZS82" s="875"/>
      <c r="QZT82" s="874"/>
      <c r="QZU82" s="882"/>
      <c r="QZV82" s="874"/>
      <c r="QZW82" s="874"/>
      <c r="QZX82" s="883"/>
      <c r="QZY82" s="873"/>
      <c r="QZZ82" s="875"/>
      <c r="RAA82" s="875"/>
      <c r="RAB82" s="874"/>
      <c r="RAC82" s="874"/>
      <c r="RAD82" s="883"/>
      <c r="RAE82" s="872"/>
      <c r="RAF82" s="873"/>
      <c r="RAG82" s="874"/>
      <c r="RAH82" s="875"/>
      <c r="RAI82" s="876"/>
      <c r="RAJ82" s="877"/>
      <c r="RAK82" s="877"/>
      <c r="RAL82" s="878"/>
      <c r="RAM82" s="879"/>
      <c r="RAN82" s="873"/>
      <c r="RAO82" s="875"/>
      <c r="RAP82" s="880"/>
      <c r="RAQ82" s="874"/>
      <c r="RAR82" s="874"/>
      <c r="RAS82" s="874"/>
      <c r="RAT82" s="875"/>
      <c r="RAU82" s="881"/>
      <c r="RAV82" s="874"/>
      <c r="RAW82" s="875"/>
      <c r="RAX82" s="874"/>
      <c r="RAY82" s="882"/>
      <c r="RAZ82" s="874"/>
      <c r="RBA82" s="874"/>
      <c r="RBB82" s="883"/>
      <c r="RBC82" s="873"/>
      <c r="RBD82" s="875"/>
      <c r="RBE82" s="875"/>
      <c r="RBF82" s="874"/>
      <c r="RBG82" s="874"/>
      <c r="RBH82" s="883"/>
      <c r="RBI82" s="872"/>
      <c r="RBJ82" s="873"/>
      <c r="RBK82" s="874"/>
      <c r="RBL82" s="875"/>
      <c r="RBM82" s="876"/>
      <c r="RBN82" s="877"/>
      <c r="RBO82" s="877"/>
      <c r="RBP82" s="878"/>
      <c r="RBQ82" s="879"/>
      <c r="RBR82" s="873"/>
      <c r="RBS82" s="875"/>
      <c r="RBT82" s="880"/>
      <c r="RBU82" s="874"/>
      <c r="RBV82" s="874"/>
      <c r="RBW82" s="874"/>
      <c r="RBX82" s="875"/>
      <c r="RBY82" s="881"/>
      <c r="RBZ82" s="874"/>
      <c r="RCA82" s="875"/>
      <c r="RCB82" s="874"/>
      <c r="RCC82" s="882"/>
      <c r="RCD82" s="874"/>
      <c r="RCE82" s="874"/>
      <c r="RCF82" s="883"/>
      <c r="RCG82" s="873"/>
      <c r="RCH82" s="875"/>
      <c r="RCI82" s="875"/>
      <c r="RCJ82" s="874"/>
      <c r="RCK82" s="874"/>
      <c r="RCL82" s="883"/>
      <c r="RCM82" s="872"/>
      <c r="RCN82" s="873"/>
      <c r="RCO82" s="874"/>
      <c r="RCP82" s="875"/>
      <c r="RCQ82" s="876"/>
      <c r="RCR82" s="877"/>
      <c r="RCS82" s="877"/>
      <c r="RCT82" s="878"/>
      <c r="RCU82" s="879"/>
      <c r="RCV82" s="873"/>
      <c r="RCW82" s="875"/>
      <c r="RCX82" s="880"/>
      <c r="RCY82" s="874"/>
      <c r="RCZ82" s="874"/>
      <c r="RDA82" s="874"/>
      <c r="RDB82" s="875"/>
      <c r="RDC82" s="881"/>
      <c r="RDD82" s="874"/>
      <c r="RDE82" s="875"/>
      <c r="RDF82" s="874"/>
      <c r="RDG82" s="882"/>
      <c r="RDH82" s="874"/>
      <c r="RDI82" s="874"/>
      <c r="RDJ82" s="883"/>
      <c r="RDK82" s="873"/>
      <c r="RDL82" s="875"/>
      <c r="RDM82" s="875"/>
      <c r="RDN82" s="874"/>
      <c r="RDO82" s="874"/>
      <c r="RDP82" s="883"/>
      <c r="RDQ82" s="872"/>
      <c r="RDR82" s="873"/>
      <c r="RDS82" s="874"/>
      <c r="RDT82" s="875"/>
      <c r="RDU82" s="876"/>
      <c r="RDV82" s="877"/>
      <c r="RDW82" s="877"/>
      <c r="RDX82" s="878"/>
      <c r="RDY82" s="879"/>
      <c r="RDZ82" s="873"/>
      <c r="REA82" s="875"/>
      <c r="REB82" s="880"/>
      <c r="REC82" s="874"/>
      <c r="RED82" s="874"/>
      <c r="REE82" s="874"/>
      <c r="REF82" s="875"/>
      <c r="REG82" s="881"/>
      <c r="REH82" s="874"/>
      <c r="REI82" s="875"/>
      <c r="REJ82" s="874"/>
      <c r="REK82" s="882"/>
      <c r="REL82" s="874"/>
      <c r="REM82" s="874"/>
      <c r="REN82" s="883"/>
      <c r="REO82" s="873"/>
      <c r="REP82" s="875"/>
      <c r="REQ82" s="875"/>
      <c r="RER82" s="874"/>
      <c r="RES82" s="874"/>
      <c r="RET82" s="883"/>
      <c r="REU82" s="872"/>
      <c r="REV82" s="873"/>
      <c r="REW82" s="874"/>
      <c r="REX82" s="875"/>
      <c r="REY82" s="876"/>
      <c r="REZ82" s="877"/>
      <c r="RFA82" s="877"/>
      <c r="RFB82" s="878"/>
      <c r="RFC82" s="879"/>
      <c r="RFD82" s="873"/>
      <c r="RFE82" s="875"/>
      <c r="RFF82" s="880"/>
      <c r="RFG82" s="874"/>
      <c r="RFH82" s="874"/>
      <c r="RFI82" s="874"/>
      <c r="RFJ82" s="875"/>
      <c r="RFK82" s="881"/>
      <c r="RFL82" s="874"/>
      <c r="RFM82" s="875"/>
      <c r="RFN82" s="874"/>
      <c r="RFO82" s="882"/>
      <c r="RFP82" s="874"/>
      <c r="RFQ82" s="874"/>
      <c r="RFR82" s="883"/>
      <c r="RFS82" s="873"/>
      <c r="RFT82" s="875"/>
      <c r="RFU82" s="875"/>
      <c r="RFV82" s="874"/>
      <c r="RFW82" s="874"/>
      <c r="RFX82" s="883"/>
      <c r="RFY82" s="872"/>
      <c r="RFZ82" s="873"/>
      <c r="RGA82" s="874"/>
      <c r="RGB82" s="875"/>
      <c r="RGC82" s="876"/>
      <c r="RGD82" s="877"/>
      <c r="RGE82" s="877"/>
      <c r="RGF82" s="878"/>
      <c r="RGG82" s="879"/>
      <c r="RGH82" s="873"/>
      <c r="RGI82" s="875"/>
      <c r="RGJ82" s="880"/>
      <c r="RGK82" s="874"/>
      <c r="RGL82" s="874"/>
      <c r="RGM82" s="874"/>
      <c r="RGN82" s="875"/>
      <c r="RGO82" s="881"/>
      <c r="RGP82" s="874"/>
      <c r="RGQ82" s="875"/>
      <c r="RGR82" s="874"/>
      <c r="RGS82" s="882"/>
      <c r="RGT82" s="874"/>
      <c r="RGU82" s="874"/>
      <c r="RGV82" s="883"/>
      <c r="RGW82" s="873"/>
      <c r="RGX82" s="875"/>
      <c r="RGY82" s="875"/>
      <c r="RGZ82" s="874"/>
      <c r="RHA82" s="874"/>
      <c r="RHB82" s="883"/>
      <c r="RHC82" s="872"/>
      <c r="RHD82" s="873"/>
      <c r="RHE82" s="874"/>
      <c r="RHF82" s="875"/>
      <c r="RHG82" s="876"/>
      <c r="RHH82" s="877"/>
      <c r="RHI82" s="877"/>
      <c r="RHJ82" s="878"/>
      <c r="RHK82" s="879"/>
      <c r="RHL82" s="873"/>
      <c r="RHM82" s="875"/>
      <c r="RHN82" s="880"/>
      <c r="RHO82" s="874"/>
      <c r="RHP82" s="874"/>
      <c r="RHQ82" s="874"/>
      <c r="RHR82" s="875"/>
      <c r="RHS82" s="881"/>
      <c r="RHT82" s="874"/>
      <c r="RHU82" s="875"/>
      <c r="RHV82" s="874"/>
      <c r="RHW82" s="882"/>
      <c r="RHX82" s="874"/>
      <c r="RHY82" s="874"/>
      <c r="RHZ82" s="883"/>
      <c r="RIA82" s="873"/>
      <c r="RIB82" s="875"/>
      <c r="RIC82" s="875"/>
      <c r="RID82" s="874"/>
      <c r="RIE82" s="874"/>
      <c r="RIF82" s="883"/>
      <c r="RIG82" s="872"/>
      <c r="RIH82" s="873"/>
      <c r="RII82" s="874"/>
      <c r="RIJ82" s="875"/>
      <c r="RIK82" s="876"/>
      <c r="RIL82" s="877"/>
      <c r="RIM82" s="877"/>
      <c r="RIN82" s="878"/>
      <c r="RIO82" s="879"/>
      <c r="RIP82" s="873"/>
      <c r="RIQ82" s="875"/>
      <c r="RIR82" s="880"/>
      <c r="RIS82" s="874"/>
      <c r="RIT82" s="874"/>
      <c r="RIU82" s="874"/>
      <c r="RIV82" s="875"/>
      <c r="RIW82" s="881"/>
      <c r="RIX82" s="874"/>
      <c r="RIY82" s="875"/>
      <c r="RIZ82" s="874"/>
      <c r="RJA82" s="882"/>
      <c r="RJB82" s="874"/>
      <c r="RJC82" s="874"/>
      <c r="RJD82" s="883"/>
      <c r="RJE82" s="873"/>
      <c r="RJF82" s="875"/>
      <c r="RJG82" s="875"/>
      <c r="RJH82" s="874"/>
      <c r="RJI82" s="874"/>
      <c r="RJJ82" s="883"/>
      <c r="RJK82" s="872"/>
      <c r="RJL82" s="873"/>
      <c r="RJM82" s="874"/>
      <c r="RJN82" s="875"/>
      <c r="RJO82" s="876"/>
      <c r="RJP82" s="877"/>
      <c r="RJQ82" s="877"/>
      <c r="RJR82" s="878"/>
      <c r="RJS82" s="879"/>
      <c r="RJT82" s="873"/>
      <c r="RJU82" s="875"/>
      <c r="RJV82" s="880"/>
      <c r="RJW82" s="874"/>
      <c r="RJX82" s="874"/>
      <c r="RJY82" s="874"/>
      <c r="RJZ82" s="875"/>
      <c r="RKA82" s="881"/>
      <c r="RKB82" s="874"/>
      <c r="RKC82" s="875"/>
      <c r="RKD82" s="874"/>
      <c r="RKE82" s="882"/>
      <c r="RKF82" s="874"/>
      <c r="RKG82" s="874"/>
      <c r="RKH82" s="883"/>
      <c r="RKI82" s="873"/>
      <c r="RKJ82" s="875"/>
      <c r="RKK82" s="875"/>
      <c r="RKL82" s="874"/>
      <c r="RKM82" s="874"/>
      <c r="RKN82" s="883"/>
      <c r="RKO82" s="872"/>
      <c r="RKP82" s="873"/>
      <c r="RKQ82" s="874"/>
      <c r="RKR82" s="875"/>
      <c r="RKS82" s="876"/>
      <c r="RKT82" s="877"/>
      <c r="RKU82" s="877"/>
      <c r="RKV82" s="878"/>
      <c r="RKW82" s="879"/>
      <c r="RKX82" s="873"/>
      <c r="RKY82" s="875"/>
      <c r="RKZ82" s="880"/>
      <c r="RLA82" s="874"/>
      <c r="RLB82" s="874"/>
      <c r="RLC82" s="874"/>
      <c r="RLD82" s="875"/>
      <c r="RLE82" s="881"/>
      <c r="RLF82" s="874"/>
      <c r="RLG82" s="875"/>
      <c r="RLH82" s="874"/>
      <c r="RLI82" s="882"/>
      <c r="RLJ82" s="874"/>
      <c r="RLK82" s="874"/>
      <c r="RLL82" s="883"/>
      <c r="RLM82" s="873"/>
      <c r="RLN82" s="875"/>
      <c r="RLO82" s="875"/>
      <c r="RLP82" s="874"/>
      <c r="RLQ82" s="874"/>
      <c r="RLR82" s="883"/>
      <c r="RLS82" s="872"/>
      <c r="RLT82" s="873"/>
      <c r="RLU82" s="874"/>
      <c r="RLV82" s="875"/>
      <c r="RLW82" s="876"/>
      <c r="RLX82" s="877"/>
      <c r="RLY82" s="877"/>
      <c r="RLZ82" s="878"/>
      <c r="RMA82" s="879"/>
      <c r="RMB82" s="873"/>
      <c r="RMC82" s="875"/>
      <c r="RMD82" s="880"/>
      <c r="RME82" s="874"/>
      <c r="RMF82" s="874"/>
      <c r="RMG82" s="874"/>
      <c r="RMH82" s="875"/>
      <c r="RMI82" s="881"/>
      <c r="RMJ82" s="874"/>
      <c r="RMK82" s="875"/>
      <c r="RML82" s="874"/>
      <c r="RMM82" s="882"/>
      <c r="RMN82" s="874"/>
      <c r="RMO82" s="874"/>
      <c r="RMP82" s="883"/>
      <c r="RMQ82" s="873"/>
      <c r="RMR82" s="875"/>
      <c r="RMS82" s="875"/>
      <c r="RMT82" s="874"/>
      <c r="RMU82" s="874"/>
      <c r="RMV82" s="883"/>
      <c r="RMW82" s="872"/>
      <c r="RMX82" s="873"/>
      <c r="RMY82" s="874"/>
      <c r="RMZ82" s="875"/>
      <c r="RNA82" s="876"/>
      <c r="RNB82" s="877"/>
      <c r="RNC82" s="877"/>
      <c r="RND82" s="878"/>
      <c r="RNE82" s="879"/>
      <c r="RNF82" s="873"/>
      <c r="RNG82" s="875"/>
      <c r="RNH82" s="880"/>
      <c r="RNI82" s="874"/>
      <c r="RNJ82" s="874"/>
      <c r="RNK82" s="874"/>
      <c r="RNL82" s="875"/>
      <c r="RNM82" s="881"/>
      <c r="RNN82" s="874"/>
      <c r="RNO82" s="875"/>
      <c r="RNP82" s="874"/>
      <c r="RNQ82" s="882"/>
      <c r="RNR82" s="874"/>
      <c r="RNS82" s="874"/>
      <c r="RNT82" s="883"/>
      <c r="RNU82" s="873"/>
      <c r="RNV82" s="875"/>
      <c r="RNW82" s="875"/>
      <c r="RNX82" s="874"/>
      <c r="RNY82" s="874"/>
      <c r="RNZ82" s="883"/>
      <c r="ROA82" s="872"/>
      <c r="ROB82" s="873"/>
      <c r="ROC82" s="874"/>
      <c r="ROD82" s="875"/>
      <c r="ROE82" s="876"/>
      <c r="ROF82" s="877"/>
      <c r="ROG82" s="877"/>
      <c r="ROH82" s="878"/>
      <c r="ROI82" s="879"/>
      <c r="ROJ82" s="873"/>
      <c r="ROK82" s="875"/>
      <c r="ROL82" s="880"/>
      <c r="ROM82" s="874"/>
      <c r="RON82" s="874"/>
      <c r="ROO82" s="874"/>
      <c r="ROP82" s="875"/>
      <c r="ROQ82" s="881"/>
      <c r="ROR82" s="874"/>
      <c r="ROS82" s="875"/>
      <c r="ROT82" s="874"/>
      <c r="ROU82" s="882"/>
      <c r="ROV82" s="874"/>
      <c r="ROW82" s="874"/>
      <c r="ROX82" s="883"/>
      <c r="ROY82" s="873"/>
      <c r="ROZ82" s="875"/>
      <c r="RPA82" s="875"/>
      <c r="RPB82" s="874"/>
      <c r="RPC82" s="874"/>
      <c r="RPD82" s="883"/>
      <c r="RPE82" s="872"/>
      <c r="RPF82" s="873"/>
      <c r="RPG82" s="874"/>
      <c r="RPH82" s="875"/>
      <c r="RPI82" s="876"/>
      <c r="RPJ82" s="877"/>
      <c r="RPK82" s="877"/>
      <c r="RPL82" s="878"/>
      <c r="RPM82" s="879"/>
      <c r="RPN82" s="873"/>
      <c r="RPO82" s="875"/>
      <c r="RPP82" s="880"/>
      <c r="RPQ82" s="874"/>
      <c r="RPR82" s="874"/>
      <c r="RPS82" s="874"/>
      <c r="RPT82" s="875"/>
      <c r="RPU82" s="881"/>
      <c r="RPV82" s="874"/>
      <c r="RPW82" s="875"/>
      <c r="RPX82" s="874"/>
      <c r="RPY82" s="882"/>
      <c r="RPZ82" s="874"/>
      <c r="RQA82" s="874"/>
      <c r="RQB82" s="883"/>
      <c r="RQC82" s="873"/>
      <c r="RQD82" s="875"/>
      <c r="RQE82" s="875"/>
      <c r="RQF82" s="874"/>
      <c r="RQG82" s="874"/>
      <c r="RQH82" s="883"/>
      <c r="RQI82" s="872"/>
      <c r="RQJ82" s="873"/>
      <c r="RQK82" s="874"/>
      <c r="RQL82" s="875"/>
      <c r="RQM82" s="876"/>
      <c r="RQN82" s="877"/>
      <c r="RQO82" s="877"/>
      <c r="RQP82" s="878"/>
      <c r="RQQ82" s="879"/>
      <c r="RQR82" s="873"/>
      <c r="RQS82" s="875"/>
      <c r="RQT82" s="880"/>
      <c r="RQU82" s="874"/>
      <c r="RQV82" s="874"/>
      <c r="RQW82" s="874"/>
      <c r="RQX82" s="875"/>
      <c r="RQY82" s="881"/>
      <c r="RQZ82" s="874"/>
      <c r="RRA82" s="875"/>
      <c r="RRB82" s="874"/>
      <c r="RRC82" s="882"/>
      <c r="RRD82" s="874"/>
      <c r="RRE82" s="874"/>
      <c r="RRF82" s="883"/>
      <c r="RRG82" s="873"/>
      <c r="RRH82" s="875"/>
      <c r="RRI82" s="875"/>
      <c r="RRJ82" s="874"/>
      <c r="RRK82" s="874"/>
      <c r="RRL82" s="883"/>
      <c r="RRM82" s="872"/>
      <c r="RRN82" s="873"/>
      <c r="RRO82" s="874"/>
      <c r="RRP82" s="875"/>
      <c r="RRQ82" s="876"/>
      <c r="RRR82" s="877"/>
      <c r="RRS82" s="877"/>
      <c r="RRT82" s="878"/>
      <c r="RRU82" s="879"/>
      <c r="RRV82" s="873"/>
      <c r="RRW82" s="875"/>
      <c r="RRX82" s="880"/>
      <c r="RRY82" s="874"/>
      <c r="RRZ82" s="874"/>
      <c r="RSA82" s="874"/>
      <c r="RSB82" s="875"/>
      <c r="RSC82" s="881"/>
      <c r="RSD82" s="874"/>
      <c r="RSE82" s="875"/>
      <c r="RSF82" s="874"/>
      <c r="RSG82" s="882"/>
      <c r="RSH82" s="874"/>
      <c r="RSI82" s="874"/>
      <c r="RSJ82" s="883"/>
      <c r="RSK82" s="873"/>
      <c r="RSL82" s="875"/>
      <c r="RSM82" s="875"/>
      <c r="RSN82" s="874"/>
      <c r="RSO82" s="874"/>
      <c r="RSP82" s="883"/>
      <c r="RSQ82" s="872"/>
      <c r="RSR82" s="873"/>
      <c r="RSS82" s="874"/>
      <c r="RST82" s="875"/>
      <c r="RSU82" s="876"/>
      <c r="RSV82" s="877"/>
      <c r="RSW82" s="877"/>
      <c r="RSX82" s="878"/>
      <c r="RSY82" s="879"/>
      <c r="RSZ82" s="873"/>
      <c r="RTA82" s="875"/>
      <c r="RTB82" s="880"/>
      <c r="RTC82" s="874"/>
      <c r="RTD82" s="874"/>
      <c r="RTE82" s="874"/>
      <c r="RTF82" s="875"/>
      <c r="RTG82" s="881"/>
      <c r="RTH82" s="874"/>
      <c r="RTI82" s="875"/>
      <c r="RTJ82" s="874"/>
      <c r="RTK82" s="882"/>
      <c r="RTL82" s="874"/>
      <c r="RTM82" s="874"/>
      <c r="RTN82" s="883"/>
      <c r="RTO82" s="873"/>
      <c r="RTP82" s="875"/>
      <c r="RTQ82" s="875"/>
      <c r="RTR82" s="874"/>
      <c r="RTS82" s="874"/>
      <c r="RTT82" s="883"/>
      <c r="RTU82" s="872"/>
      <c r="RTV82" s="873"/>
      <c r="RTW82" s="874"/>
      <c r="RTX82" s="875"/>
      <c r="RTY82" s="876"/>
      <c r="RTZ82" s="877"/>
      <c r="RUA82" s="877"/>
      <c r="RUB82" s="878"/>
      <c r="RUC82" s="879"/>
      <c r="RUD82" s="873"/>
      <c r="RUE82" s="875"/>
      <c r="RUF82" s="880"/>
      <c r="RUG82" s="874"/>
      <c r="RUH82" s="874"/>
      <c r="RUI82" s="874"/>
      <c r="RUJ82" s="875"/>
      <c r="RUK82" s="881"/>
      <c r="RUL82" s="874"/>
      <c r="RUM82" s="875"/>
      <c r="RUN82" s="874"/>
      <c r="RUO82" s="882"/>
      <c r="RUP82" s="874"/>
      <c r="RUQ82" s="874"/>
      <c r="RUR82" s="883"/>
      <c r="RUS82" s="873"/>
      <c r="RUT82" s="875"/>
      <c r="RUU82" s="875"/>
      <c r="RUV82" s="874"/>
      <c r="RUW82" s="874"/>
      <c r="RUX82" s="883"/>
      <c r="RUY82" s="872"/>
      <c r="RUZ82" s="873"/>
      <c r="RVA82" s="874"/>
      <c r="RVB82" s="875"/>
      <c r="RVC82" s="876"/>
      <c r="RVD82" s="877"/>
      <c r="RVE82" s="877"/>
      <c r="RVF82" s="878"/>
      <c r="RVG82" s="879"/>
      <c r="RVH82" s="873"/>
      <c r="RVI82" s="875"/>
      <c r="RVJ82" s="880"/>
      <c r="RVK82" s="874"/>
      <c r="RVL82" s="874"/>
      <c r="RVM82" s="874"/>
      <c r="RVN82" s="875"/>
      <c r="RVO82" s="881"/>
      <c r="RVP82" s="874"/>
      <c r="RVQ82" s="875"/>
      <c r="RVR82" s="874"/>
      <c r="RVS82" s="882"/>
      <c r="RVT82" s="874"/>
      <c r="RVU82" s="874"/>
      <c r="RVV82" s="883"/>
      <c r="RVW82" s="873"/>
      <c r="RVX82" s="875"/>
      <c r="RVY82" s="875"/>
      <c r="RVZ82" s="874"/>
      <c r="RWA82" s="874"/>
      <c r="RWB82" s="883"/>
      <c r="RWC82" s="872"/>
      <c r="RWD82" s="873"/>
      <c r="RWE82" s="874"/>
      <c r="RWF82" s="875"/>
      <c r="RWG82" s="876"/>
      <c r="RWH82" s="877"/>
      <c r="RWI82" s="877"/>
      <c r="RWJ82" s="878"/>
      <c r="RWK82" s="879"/>
      <c r="RWL82" s="873"/>
      <c r="RWM82" s="875"/>
      <c r="RWN82" s="880"/>
      <c r="RWO82" s="874"/>
      <c r="RWP82" s="874"/>
      <c r="RWQ82" s="874"/>
      <c r="RWR82" s="875"/>
      <c r="RWS82" s="881"/>
      <c r="RWT82" s="874"/>
      <c r="RWU82" s="875"/>
      <c r="RWV82" s="874"/>
      <c r="RWW82" s="882"/>
      <c r="RWX82" s="874"/>
      <c r="RWY82" s="874"/>
      <c r="RWZ82" s="883"/>
      <c r="RXA82" s="873"/>
      <c r="RXB82" s="875"/>
      <c r="RXC82" s="875"/>
      <c r="RXD82" s="874"/>
      <c r="RXE82" s="874"/>
      <c r="RXF82" s="883"/>
      <c r="RXG82" s="872"/>
      <c r="RXH82" s="873"/>
      <c r="RXI82" s="874"/>
      <c r="RXJ82" s="875"/>
      <c r="RXK82" s="876"/>
      <c r="RXL82" s="877"/>
      <c r="RXM82" s="877"/>
      <c r="RXN82" s="878"/>
      <c r="RXO82" s="879"/>
      <c r="RXP82" s="873"/>
      <c r="RXQ82" s="875"/>
      <c r="RXR82" s="880"/>
      <c r="RXS82" s="874"/>
      <c r="RXT82" s="874"/>
      <c r="RXU82" s="874"/>
      <c r="RXV82" s="875"/>
      <c r="RXW82" s="881"/>
      <c r="RXX82" s="874"/>
      <c r="RXY82" s="875"/>
      <c r="RXZ82" s="874"/>
      <c r="RYA82" s="882"/>
      <c r="RYB82" s="874"/>
      <c r="RYC82" s="874"/>
      <c r="RYD82" s="883"/>
      <c r="RYE82" s="873"/>
      <c r="RYF82" s="875"/>
      <c r="RYG82" s="875"/>
      <c r="RYH82" s="874"/>
      <c r="RYI82" s="874"/>
      <c r="RYJ82" s="883"/>
      <c r="RYK82" s="872"/>
      <c r="RYL82" s="873"/>
      <c r="RYM82" s="874"/>
      <c r="RYN82" s="875"/>
      <c r="RYO82" s="876"/>
      <c r="RYP82" s="877"/>
      <c r="RYQ82" s="877"/>
      <c r="RYR82" s="878"/>
      <c r="RYS82" s="879"/>
      <c r="RYT82" s="873"/>
      <c r="RYU82" s="875"/>
      <c r="RYV82" s="880"/>
      <c r="RYW82" s="874"/>
      <c r="RYX82" s="874"/>
      <c r="RYY82" s="874"/>
      <c r="RYZ82" s="875"/>
      <c r="RZA82" s="881"/>
      <c r="RZB82" s="874"/>
      <c r="RZC82" s="875"/>
      <c r="RZD82" s="874"/>
      <c r="RZE82" s="882"/>
      <c r="RZF82" s="874"/>
      <c r="RZG82" s="874"/>
      <c r="RZH82" s="883"/>
      <c r="RZI82" s="873"/>
      <c r="RZJ82" s="875"/>
      <c r="RZK82" s="875"/>
      <c r="RZL82" s="874"/>
      <c r="RZM82" s="874"/>
      <c r="RZN82" s="883"/>
      <c r="RZO82" s="872"/>
      <c r="RZP82" s="873"/>
      <c r="RZQ82" s="874"/>
      <c r="RZR82" s="875"/>
      <c r="RZS82" s="876"/>
      <c r="RZT82" s="877"/>
      <c r="RZU82" s="877"/>
      <c r="RZV82" s="878"/>
      <c r="RZW82" s="879"/>
      <c r="RZX82" s="873"/>
      <c r="RZY82" s="875"/>
      <c r="RZZ82" s="880"/>
      <c r="SAA82" s="874"/>
      <c r="SAB82" s="874"/>
      <c r="SAC82" s="874"/>
      <c r="SAD82" s="875"/>
      <c r="SAE82" s="881"/>
      <c r="SAF82" s="874"/>
      <c r="SAG82" s="875"/>
      <c r="SAH82" s="874"/>
      <c r="SAI82" s="882"/>
      <c r="SAJ82" s="874"/>
      <c r="SAK82" s="874"/>
      <c r="SAL82" s="883"/>
      <c r="SAM82" s="873"/>
      <c r="SAN82" s="875"/>
      <c r="SAO82" s="875"/>
      <c r="SAP82" s="874"/>
      <c r="SAQ82" s="874"/>
      <c r="SAR82" s="883"/>
      <c r="SAS82" s="872"/>
      <c r="SAT82" s="873"/>
      <c r="SAU82" s="874"/>
      <c r="SAV82" s="875"/>
      <c r="SAW82" s="876"/>
      <c r="SAX82" s="877"/>
      <c r="SAY82" s="877"/>
      <c r="SAZ82" s="878"/>
      <c r="SBA82" s="879"/>
      <c r="SBB82" s="873"/>
      <c r="SBC82" s="875"/>
      <c r="SBD82" s="880"/>
      <c r="SBE82" s="874"/>
      <c r="SBF82" s="874"/>
      <c r="SBG82" s="874"/>
      <c r="SBH82" s="875"/>
      <c r="SBI82" s="881"/>
      <c r="SBJ82" s="874"/>
      <c r="SBK82" s="875"/>
      <c r="SBL82" s="874"/>
      <c r="SBM82" s="882"/>
      <c r="SBN82" s="874"/>
      <c r="SBO82" s="874"/>
      <c r="SBP82" s="883"/>
      <c r="SBQ82" s="873"/>
      <c r="SBR82" s="875"/>
      <c r="SBS82" s="875"/>
      <c r="SBT82" s="874"/>
      <c r="SBU82" s="874"/>
      <c r="SBV82" s="883"/>
      <c r="SBW82" s="872"/>
      <c r="SBX82" s="873"/>
      <c r="SBY82" s="874"/>
      <c r="SBZ82" s="875"/>
      <c r="SCA82" s="876"/>
      <c r="SCB82" s="877"/>
      <c r="SCC82" s="877"/>
      <c r="SCD82" s="878"/>
      <c r="SCE82" s="879"/>
      <c r="SCF82" s="873"/>
      <c r="SCG82" s="875"/>
      <c r="SCH82" s="880"/>
      <c r="SCI82" s="874"/>
      <c r="SCJ82" s="874"/>
      <c r="SCK82" s="874"/>
      <c r="SCL82" s="875"/>
      <c r="SCM82" s="881"/>
      <c r="SCN82" s="874"/>
      <c r="SCO82" s="875"/>
      <c r="SCP82" s="874"/>
      <c r="SCQ82" s="882"/>
      <c r="SCR82" s="874"/>
      <c r="SCS82" s="874"/>
      <c r="SCT82" s="883"/>
      <c r="SCU82" s="873"/>
      <c r="SCV82" s="875"/>
      <c r="SCW82" s="875"/>
      <c r="SCX82" s="874"/>
      <c r="SCY82" s="874"/>
      <c r="SCZ82" s="883"/>
      <c r="SDA82" s="872"/>
      <c r="SDB82" s="873"/>
      <c r="SDC82" s="874"/>
      <c r="SDD82" s="875"/>
      <c r="SDE82" s="876"/>
      <c r="SDF82" s="877"/>
      <c r="SDG82" s="877"/>
      <c r="SDH82" s="878"/>
      <c r="SDI82" s="879"/>
      <c r="SDJ82" s="873"/>
      <c r="SDK82" s="875"/>
      <c r="SDL82" s="880"/>
      <c r="SDM82" s="874"/>
      <c r="SDN82" s="874"/>
      <c r="SDO82" s="874"/>
      <c r="SDP82" s="875"/>
      <c r="SDQ82" s="881"/>
      <c r="SDR82" s="874"/>
      <c r="SDS82" s="875"/>
      <c r="SDT82" s="874"/>
      <c r="SDU82" s="882"/>
      <c r="SDV82" s="874"/>
      <c r="SDW82" s="874"/>
      <c r="SDX82" s="883"/>
      <c r="SDY82" s="873"/>
      <c r="SDZ82" s="875"/>
      <c r="SEA82" s="875"/>
      <c r="SEB82" s="874"/>
      <c r="SEC82" s="874"/>
      <c r="SED82" s="883"/>
      <c r="SEE82" s="872"/>
      <c r="SEF82" s="873"/>
      <c r="SEG82" s="874"/>
      <c r="SEH82" s="875"/>
      <c r="SEI82" s="876"/>
      <c r="SEJ82" s="877"/>
      <c r="SEK82" s="877"/>
      <c r="SEL82" s="878"/>
      <c r="SEM82" s="879"/>
      <c r="SEN82" s="873"/>
      <c r="SEO82" s="875"/>
      <c r="SEP82" s="880"/>
      <c r="SEQ82" s="874"/>
      <c r="SER82" s="874"/>
      <c r="SES82" s="874"/>
      <c r="SET82" s="875"/>
      <c r="SEU82" s="881"/>
      <c r="SEV82" s="874"/>
      <c r="SEW82" s="875"/>
      <c r="SEX82" s="874"/>
      <c r="SEY82" s="882"/>
      <c r="SEZ82" s="874"/>
      <c r="SFA82" s="874"/>
      <c r="SFB82" s="883"/>
      <c r="SFC82" s="873"/>
      <c r="SFD82" s="875"/>
      <c r="SFE82" s="875"/>
      <c r="SFF82" s="874"/>
      <c r="SFG82" s="874"/>
      <c r="SFH82" s="883"/>
      <c r="SFI82" s="872"/>
      <c r="SFJ82" s="873"/>
      <c r="SFK82" s="874"/>
      <c r="SFL82" s="875"/>
      <c r="SFM82" s="876"/>
      <c r="SFN82" s="877"/>
      <c r="SFO82" s="877"/>
      <c r="SFP82" s="878"/>
      <c r="SFQ82" s="879"/>
      <c r="SFR82" s="873"/>
      <c r="SFS82" s="875"/>
      <c r="SFT82" s="880"/>
      <c r="SFU82" s="874"/>
      <c r="SFV82" s="874"/>
      <c r="SFW82" s="874"/>
      <c r="SFX82" s="875"/>
      <c r="SFY82" s="881"/>
      <c r="SFZ82" s="874"/>
      <c r="SGA82" s="875"/>
      <c r="SGB82" s="874"/>
      <c r="SGC82" s="882"/>
      <c r="SGD82" s="874"/>
      <c r="SGE82" s="874"/>
      <c r="SGF82" s="883"/>
      <c r="SGG82" s="873"/>
      <c r="SGH82" s="875"/>
      <c r="SGI82" s="875"/>
      <c r="SGJ82" s="874"/>
      <c r="SGK82" s="874"/>
      <c r="SGL82" s="883"/>
      <c r="SGM82" s="872"/>
      <c r="SGN82" s="873"/>
      <c r="SGO82" s="874"/>
      <c r="SGP82" s="875"/>
      <c r="SGQ82" s="876"/>
      <c r="SGR82" s="877"/>
      <c r="SGS82" s="877"/>
      <c r="SGT82" s="878"/>
      <c r="SGU82" s="879"/>
      <c r="SGV82" s="873"/>
      <c r="SGW82" s="875"/>
      <c r="SGX82" s="880"/>
      <c r="SGY82" s="874"/>
      <c r="SGZ82" s="874"/>
      <c r="SHA82" s="874"/>
      <c r="SHB82" s="875"/>
      <c r="SHC82" s="881"/>
      <c r="SHD82" s="874"/>
      <c r="SHE82" s="875"/>
      <c r="SHF82" s="874"/>
      <c r="SHG82" s="882"/>
      <c r="SHH82" s="874"/>
      <c r="SHI82" s="874"/>
      <c r="SHJ82" s="883"/>
      <c r="SHK82" s="873"/>
      <c r="SHL82" s="875"/>
      <c r="SHM82" s="875"/>
      <c r="SHN82" s="874"/>
      <c r="SHO82" s="874"/>
      <c r="SHP82" s="883"/>
      <c r="SHQ82" s="872"/>
      <c r="SHR82" s="873"/>
      <c r="SHS82" s="874"/>
      <c r="SHT82" s="875"/>
      <c r="SHU82" s="876"/>
      <c r="SHV82" s="877"/>
      <c r="SHW82" s="877"/>
      <c r="SHX82" s="878"/>
      <c r="SHY82" s="879"/>
      <c r="SHZ82" s="873"/>
      <c r="SIA82" s="875"/>
      <c r="SIB82" s="880"/>
      <c r="SIC82" s="874"/>
      <c r="SID82" s="874"/>
      <c r="SIE82" s="874"/>
      <c r="SIF82" s="875"/>
      <c r="SIG82" s="881"/>
      <c r="SIH82" s="874"/>
      <c r="SII82" s="875"/>
      <c r="SIJ82" s="874"/>
      <c r="SIK82" s="882"/>
      <c r="SIL82" s="874"/>
      <c r="SIM82" s="874"/>
      <c r="SIN82" s="883"/>
      <c r="SIO82" s="873"/>
      <c r="SIP82" s="875"/>
      <c r="SIQ82" s="875"/>
      <c r="SIR82" s="874"/>
      <c r="SIS82" s="874"/>
      <c r="SIT82" s="883"/>
      <c r="SIU82" s="872"/>
      <c r="SIV82" s="873"/>
      <c r="SIW82" s="874"/>
      <c r="SIX82" s="875"/>
      <c r="SIY82" s="876"/>
      <c r="SIZ82" s="877"/>
      <c r="SJA82" s="877"/>
      <c r="SJB82" s="878"/>
      <c r="SJC82" s="879"/>
      <c r="SJD82" s="873"/>
      <c r="SJE82" s="875"/>
      <c r="SJF82" s="880"/>
      <c r="SJG82" s="874"/>
      <c r="SJH82" s="874"/>
      <c r="SJI82" s="874"/>
      <c r="SJJ82" s="875"/>
      <c r="SJK82" s="881"/>
      <c r="SJL82" s="874"/>
      <c r="SJM82" s="875"/>
      <c r="SJN82" s="874"/>
      <c r="SJO82" s="882"/>
      <c r="SJP82" s="874"/>
      <c r="SJQ82" s="874"/>
      <c r="SJR82" s="883"/>
      <c r="SJS82" s="873"/>
      <c r="SJT82" s="875"/>
      <c r="SJU82" s="875"/>
      <c r="SJV82" s="874"/>
      <c r="SJW82" s="874"/>
      <c r="SJX82" s="883"/>
      <c r="SJY82" s="872"/>
      <c r="SJZ82" s="873"/>
      <c r="SKA82" s="874"/>
      <c r="SKB82" s="875"/>
      <c r="SKC82" s="876"/>
      <c r="SKD82" s="877"/>
      <c r="SKE82" s="877"/>
      <c r="SKF82" s="878"/>
      <c r="SKG82" s="879"/>
      <c r="SKH82" s="873"/>
      <c r="SKI82" s="875"/>
      <c r="SKJ82" s="880"/>
      <c r="SKK82" s="874"/>
      <c r="SKL82" s="874"/>
      <c r="SKM82" s="874"/>
      <c r="SKN82" s="875"/>
      <c r="SKO82" s="881"/>
      <c r="SKP82" s="874"/>
      <c r="SKQ82" s="875"/>
      <c r="SKR82" s="874"/>
      <c r="SKS82" s="882"/>
      <c r="SKT82" s="874"/>
      <c r="SKU82" s="874"/>
      <c r="SKV82" s="883"/>
      <c r="SKW82" s="873"/>
      <c r="SKX82" s="875"/>
      <c r="SKY82" s="875"/>
      <c r="SKZ82" s="874"/>
      <c r="SLA82" s="874"/>
      <c r="SLB82" s="883"/>
      <c r="SLC82" s="872"/>
      <c r="SLD82" s="873"/>
      <c r="SLE82" s="874"/>
      <c r="SLF82" s="875"/>
      <c r="SLG82" s="876"/>
      <c r="SLH82" s="877"/>
      <c r="SLI82" s="877"/>
      <c r="SLJ82" s="878"/>
      <c r="SLK82" s="879"/>
      <c r="SLL82" s="873"/>
      <c r="SLM82" s="875"/>
      <c r="SLN82" s="880"/>
      <c r="SLO82" s="874"/>
      <c r="SLP82" s="874"/>
      <c r="SLQ82" s="874"/>
      <c r="SLR82" s="875"/>
      <c r="SLS82" s="881"/>
      <c r="SLT82" s="874"/>
      <c r="SLU82" s="875"/>
      <c r="SLV82" s="874"/>
      <c r="SLW82" s="882"/>
      <c r="SLX82" s="874"/>
      <c r="SLY82" s="874"/>
      <c r="SLZ82" s="883"/>
      <c r="SMA82" s="873"/>
      <c r="SMB82" s="875"/>
      <c r="SMC82" s="875"/>
      <c r="SMD82" s="874"/>
      <c r="SME82" s="874"/>
      <c r="SMF82" s="883"/>
      <c r="SMG82" s="872"/>
      <c r="SMH82" s="873"/>
      <c r="SMI82" s="874"/>
      <c r="SMJ82" s="875"/>
      <c r="SMK82" s="876"/>
      <c r="SML82" s="877"/>
      <c r="SMM82" s="877"/>
      <c r="SMN82" s="878"/>
      <c r="SMO82" s="879"/>
      <c r="SMP82" s="873"/>
      <c r="SMQ82" s="875"/>
      <c r="SMR82" s="880"/>
      <c r="SMS82" s="874"/>
      <c r="SMT82" s="874"/>
      <c r="SMU82" s="874"/>
      <c r="SMV82" s="875"/>
      <c r="SMW82" s="881"/>
      <c r="SMX82" s="874"/>
      <c r="SMY82" s="875"/>
      <c r="SMZ82" s="874"/>
      <c r="SNA82" s="882"/>
      <c r="SNB82" s="874"/>
      <c r="SNC82" s="874"/>
      <c r="SND82" s="883"/>
      <c r="SNE82" s="873"/>
      <c r="SNF82" s="875"/>
      <c r="SNG82" s="875"/>
      <c r="SNH82" s="874"/>
      <c r="SNI82" s="874"/>
      <c r="SNJ82" s="883"/>
      <c r="SNK82" s="872"/>
      <c r="SNL82" s="873"/>
      <c r="SNM82" s="874"/>
      <c r="SNN82" s="875"/>
      <c r="SNO82" s="876"/>
      <c r="SNP82" s="877"/>
      <c r="SNQ82" s="877"/>
      <c r="SNR82" s="878"/>
      <c r="SNS82" s="879"/>
      <c r="SNT82" s="873"/>
      <c r="SNU82" s="875"/>
      <c r="SNV82" s="880"/>
      <c r="SNW82" s="874"/>
      <c r="SNX82" s="874"/>
      <c r="SNY82" s="874"/>
      <c r="SNZ82" s="875"/>
      <c r="SOA82" s="881"/>
      <c r="SOB82" s="874"/>
      <c r="SOC82" s="875"/>
      <c r="SOD82" s="874"/>
      <c r="SOE82" s="882"/>
      <c r="SOF82" s="874"/>
      <c r="SOG82" s="874"/>
      <c r="SOH82" s="883"/>
      <c r="SOI82" s="873"/>
      <c r="SOJ82" s="875"/>
      <c r="SOK82" s="875"/>
      <c r="SOL82" s="874"/>
      <c r="SOM82" s="874"/>
      <c r="SON82" s="883"/>
      <c r="SOO82" s="872"/>
      <c r="SOP82" s="873"/>
      <c r="SOQ82" s="874"/>
      <c r="SOR82" s="875"/>
      <c r="SOS82" s="876"/>
      <c r="SOT82" s="877"/>
      <c r="SOU82" s="877"/>
      <c r="SOV82" s="878"/>
      <c r="SOW82" s="879"/>
      <c r="SOX82" s="873"/>
      <c r="SOY82" s="875"/>
      <c r="SOZ82" s="880"/>
      <c r="SPA82" s="874"/>
      <c r="SPB82" s="874"/>
      <c r="SPC82" s="874"/>
      <c r="SPD82" s="875"/>
      <c r="SPE82" s="881"/>
      <c r="SPF82" s="874"/>
      <c r="SPG82" s="875"/>
      <c r="SPH82" s="874"/>
      <c r="SPI82" s="882"/>
      <c r="SPJ82" s="874"/>
      <c r="SPK82" s="874"/>
      <c r="SPL82" s="883"/>
      <c r="SPM82" s="873"/>
      <c r="SPN82" s="875"/>
      <c r="SPO82" s="875"/>
      <c r="SPP82" s="874"/>
      <c r="SPQ82" s="874"/>
      <c r="SPR82" s="883"/>
      <c r="SPS82" s="872"/>
      <c r="SPT82" s="873"/>
      <c r="SPU82" s="874"/>
      <c r="SPV82" s="875"/>
      <c r="SPW82" s="876"/>
      <c r="SPX82" s="877"/>
      <c r="SPY82" s="877"/>
      <c r="SPZ82" s="878"/>
      <c r="SQA82" s="879"/>
      <c r="SQB82" s="873"/>
      <c r="SQC82" s="875"/>
      <c r="SQD82" s="880"/>
      <c r="SQE82" s="874"/>
      <c r="SQF82" s="874"/>
      <c r="SQG82" s="874"/>
      <c r="SQH82" s="875"/>
      <c r="SQI82" s="881"/>
      <c r="SQJ82" s="874"/>
      <c r="SQK82" s="875"/>
      <c r="SQL82" s="874"/>
      <c r="SQM82" s="882"/>
      <c r="SQN82" s="874"/>
      <c r="SQO82" s="874"/>
      <c r="SQP82" s="883"/>
      <c r="SQQ82" s="873"/>
      <c r="SQR82" s="875"/>
      <c r="SQS82" s="875"/>
      <c r="SQT82" s="874"/>
      <c r="SQU82" s="874"/>
      <c r="SQV82" s="883"/>
      <c r="SQW82" s="872"/>
      <c r="SQX82" s="873"/>
      <c r="SQY82" s="874"/>
      <c r="SQZ82" s="875"/>
      <c r="SRA82" s="876"/>
      <c r="SRB82" s="877"/>
      <c r="SRC82" s="877"/>
      <c r="SRD82" s="878"/>
      <c r="SRE82" s="879"/>
      <c r="SRF82" s="873"/>
      <c r="SRG82" s="875"/>
      <c r="SRH82" s="880"/>
      <c r="SRI82" s="874"/>
      <c r="SRJ82" s="874"/>
      <c r="SRK82" s="874"/>
      <c r="SRL82" s="875"/>
      <c r="SRM82" s="881"/>
      <c r="SRN82" s="874"/>
      <c r="SRO82" s="875"/>
      <c r="SRP82" s="874"/>
      <c r="SRQ82" s="882"/>
      <c r="SRR82" s="874"/>
      <c r="SRS82" s="874"/>
      <c r="SRT82" s="883"/>
      <c r="SRU82" s="873"/>
      <c r="SRV82" s="875"/>
      <c r="SRW82" s="875"/>
      <c r="SRX82" s="874"/>
      <c r="SRY82" s="874"/>
      <c r="SRZ82" s="883"/>
      <c r="SSA82" s="872"/>
      <c r="SSB82" s="873"/>
      <c r="SSC82" s="874"/>
      <c r="SSD82" s="875"/>
      <c r="SSE82" s="876"/>
      <c r="SSF82" s="877"/>
      <c r="SSG82" s="877"/>
      <c r="SSH82" s="878"/>
      <c r="SSI82" s="879"/>
      <c r="SSJ82" s="873"/>
      <c r="SSK82" s="875"/>
      <c r="SSL82" s="880"/>
      <c r="SSM82" s="874"/>
      <c r="SSN82" s="874"/>
      <c r="SSO82" s="874"/>
      <c r="SSP82" s="875"/>
      <c r="SSQ82" s="881"/>
      <c r="SSR82" s="874"/>
      <c r="SSS82" s="875"/>
      <c r="SST82" s="874"/>
      <c r="SSU82" s="882"/>
      <c r="SSV82" s="874"/>
      <c r="SSW82" s="874"/>
      <c r="SSX82" s="883"/>
      <c r="SSY82" s="873"/>
      <c r="SSZ82" s="875"/>
      <c r="STA82" s="875"/>
      <c r="STB82" s="874"/>
      <c r="STC82" s="874"/>
      <c r="STD82" s="883"/>
      <c r="STE82" s="872"/>
      <c r="STF82" s="873"/>
      <c r="STG82" s="874"/>
      <c r="STH82" s="875"/>
      <c r="STI82" s="876"/>
      <c r="STJ82" s="877"/>
      <c r="STK82" s="877"/>
      <c r="STL82" s="878"/>
      <c r="STM82" s="879"/>
      <c r="STN82" s="873"/>
      <c r="STO82" s="875"/>
      <c r="STP82" s="880"/>
      <c r="STQ82" s="874"/>
      <c r="STR82" s="874"/>
      <c r="STS82" s="874"/>
      <c r="STT82" s="875"/>
      <c r="STU82" s="881"/>
      <c r="STV82" s="874"/>
      <c r="STW82" s="875"/>
      <c r="STX82" s="874"/>
      <c r="STY82" s="882"/>
      <c r="STZ82" s="874"/>
      <c r="SUA82" s="874"/>
      <c r="SUB82" s="883"/>
      <c r="SUC82" s="873"/>
      <c r="SUD82" s="875"/>
      <c r="SUE82" s="875"/>
      <c r="SUF82" s="874"/>
      <c r="SUG82" s="874"/>
      <c r="SUH82" s="883"/>
      <c r="SUI82" s="872"/>
      <c r="SUJ82" s="873"/>
      <c r="SUK82" s="874"/>
      <c r="SUL82" s="875"/>
      <c r="SUM82" s="876"/>
      <c r="SUN82" s="877"/>
      <c r="SUO82" s="877"/>
      <c r="SUP82" s="878"/>
      <c r="SUQ82" s="879"/>
      <c r="SUR82" s="873"/>
      <c r="SUS82" s="875"/>
      <c r="SUT82" s="880"/>
      <c r="SUU82" s="874"/>
      <c r="SUV82" s="874"/>
      <c r="SUW82" s="874"/>
      <c r="SUX82" s="875"/>
      <c r="SUY82" s="881"/>
      <c r="SUZ82" s="874"/>
      <c r="SVA82" s="875"/>
      <c r="SVB82" s="874"/>
      <c r="SVC82" s="882"/>
      <c r="SVD82" s="874"/>
      <c r="SVE82" s="874"/>
      <c r="SVF82" s="883"/>
      <c r="SVG82" s="873"/>
      <c r="SVH82" s="875"/>
      <c r="SVI82" s="875"/>
      <c r="SVJ82" s="874"/>
      <c r="SVK82" s="874"/>
      <c r="SVL82" s="883"/>
      <c r="SVM82" s="872"/>
      <c r="SVN82" s="873"/>
      <c r="SVO82" s="874"/>
      <c r="SVP82" s="875"/>
      <c r="SVQ82" s="876"/>
      <c r="SVR82" s="877"/>
      <c r="SVS82" s="877"/>
      <c r="SVT82" s="878"/>
      <c r="SVU82" s="879"/>
      <c r="SVV82" s="873"/>
      <c r="SVW82" s="875"/>
      <c r="SVX82" s="880"/>
      <c r="SVY82" s="874"/>
      <c r="SVZ82" s="874"/>
      <c r="SWA82" s="874"/>
      <c r="SWB82" s="875"/>
      <c r="SWC82" s="881"/>
      <c r="SWD82" s="874"/>
      <c r="SWE82" s="875"/>
      <c r="SWF82" s="874"/>
      <c r="SWG82" s="882"/>
      <c r="SWH82" s="874"/>
      <c r="SWI82" s="874"/>
      <c r="SWJ82" s="883"/>
      <c r="SWK82" s="873"/>
      <c r="SWL82" s="875"/>
      <c r="SWM82" s="875"/>
      <c r="SWN82" s="874"/>
      <c r="SWO82" s="874"/>
      <c r="SWP82" s="883"/>
      <c r="SWQ82" s="872"/>
      <c r="SWR82" s="873"/>
      <c r="SWS82" s="874"/>
      <c r="SWT82" s="875"/>
      <c r="SWU82" s="876"/>
      <c r="SWV82" s="877"/>
      <c r="SWW82" s="877"/>
      <c r="SWX82" s="878"/>
      <c r="SWY82" s="879"/>
      <c r="SWZ82" s="873"/>
      <c r="SXA82" s="875"/>
      <c r="SXB82" s="880"/>
      <c r="SXC82" s="874"/>
      <c r="SXD82" s="874"/>
      <c r="SXE82" s="874"/>
      <c r="SXF82" s="875"/>
      <c r="SXG82" s="881"/>
      <c r="SXH82" s="874"/>
      <c r="SXI82" s="875"/>
      <c r="SXJ82" s="874"/>
      <c r="SXK82" s="882"/>
      <c r="SXL82" s="874"/>
      <c r="SXM82" s="874"/>
      <c r="SXN82" s="883"/>
      <c r="SXO82" s="873"/>
      <c r="SXP82" s="875"/>
      <c r="SXQ82" s="875"/>
      <c r="SXR82" s="874"/>
      <c r="SXS82" s="874"/>
      <c r="SXT82" s="883"/>
      <c r="SXU82" s="872"/>
      <c r="SXV82" s="873"/>
      <c r="SXW82" s="874"/>
      <c r="SXX82" s="875"/>
      <c r="SXY82" s="876"/>
      <c r="SXZ82" s="877"/>
      <c r="SYA82" s="877"/>
      <c r="SYB82" s="878"/>
      <c r="SYC82" s="879"/>
      <c r="SYD82" s="873"/>
      <c r="SYE82" s="875"/>
      <c r="SYF82" s="880"/>
      <c r="SYG82" s="874"/>
      <c r="SYH82" s="874"/>
      <c r="SYI82" s="874"/>
      <c r="SYJ82" s="875"/>
      <c r="SYK82" s="881"/>
      <c r="SYL82" s="874"/>
      <c r="SYM82" s="875"/>
      <c r="SYN82" s="874"/>
      <c r="SYO82" s="882"/>
      <c r="SYP82" s="874"/>
      <c r="SYQ82" s="874"/>
      <c r="SYR82" s="883"/>
      <c r="SYS82" s="873"/>
      <c r="SYT82" s="875"/>
      <c r="SYU82" s="875"/>
      <c r="SYV82" s="874"/>
      <c r="SYW82" s="874"/>
      <c r="SYX82" s="883"/>
      <c r="SYY82" s="872"/>
      <c r="SYZ82" s="873"/>
      <c r="SZA82" s="874"/>
      <c r="SZB82" s="875"/>
      <c r="SZC82" s="876"/>
      <c r="SZD82" s="877"/>
      <c r="SZE82" s="877"/>
      <c r="SZF82" s="878"/>
      <c r="SZG82" s="879"/>
      <c r="SZH82" s="873"/>
      <c r="SZI82" s="875"/>
      <c r="SZJ82" s="880"/>
      <c r="SZK82" s="874"/>
      <c r="SZL82" s="874"/>
      <c r="SZM82" s="874"/>
      <c r="SZN82" s="875"/>
      <c r="SZO82" s="881"/>
      <c r="SZP82" s="874"/>
      <c r="SZQ82" s="875"/>
      <c r="SZR82" s="874"/>
      <c r="SZS82" s="882"/>
      <c r="SZT82" s="874"/>
      <c r="SZU82" s="874"/>
      <c r="SZV82" s="883"/>
      <c r="SZW82" s="873"/>
      <c r="SZX82" s="875"/>
      <c r="SZY82" s="875"/>
      <c r="SZZ82" s="874"/>
      <c r="TAA82" s="874"/>
      <c r="TAB82" s="883"/>
      <c r="TAC82" s="872"/>
      <c r="TAD82" s="873"/>
      <c r="TAE82" s="874"/>
      <c r="TAF82" s="875"/>
      <c r="TAG82" s="876"/>
      <c r="TAH82" s="877"/>
      <c r="TAI82" s="877"/>
      <c r="TAJ82" s="878"/>
      <c r="TAK82" s="879"/>
      <c r="TAL82" s="873"/>
      <c r="TAM82" s="875"/>
      <c r="TAN82" s="880"/>
      <c r="TAO82" s="874"/>
      <c r="TAP82" s="874"/>
      <c r="TAQ82" s="874"/>
      <c r="TAR82" s="875"/>
      <c r="TAS82" s="881"/>
      <c r="TAT82" s="874"/>
      <c r="TAU82" s="875"/>
      <c r="TAV82" s="874"/>
      <c r="TAW82" s="882"/>
      <c r="TAX82" s="874"/>
      <c r="TAY82" s="874"/>
      <c r="TAZ82" s="883"/>
      <c r="TBA82" s="873"/>
      <c r="TBB82" s="875"/>
      <c r="TBC82" s="875"/>
      <c r="TBD82" s="874"/>
      <c r="TBE82" s="874"/>
      <c r="TBF82" s="883"/>
      <c r="TBG82" s="872"/>
      <c r="TBH82" s="873"/>
      <c r="TBI82" s="874"/>
      <c r="TBJ82" s="875"/>
      <c r="TBK82" s="876"/>
      <c r="TBL82" s="877"/>
      <c r="TBM82" s="877"/>
      <c r="TBN82" s="878"/>
      <c r="TBO82" s="879"/>
      <c r="TBP82" s="873"/>
      <c r="TBQ82" s="875"/>
      <c r="TBR82" s="880"/>
      <c r="TBS82" s="874"/>
      <c r="TBT82" s="874"/>
      <c r="TBU82" s="874"/>
      <c r="TBV82" s="875"/>
      <c r="TBW82" s="881"/>
      <c r="TBX82" s="874"/>
      <c r="TBY82" s="875"/>
      <c r="TBZ82" s="874"/>
      <c r="TCA82" s="882"/>
      <c r="TCB82" s="874"/>
      <c r="TCC82" s="874"/>
      <c r="TCD82" s="883"/>
      <c r="TCE82" s="873"/>
      <c r="TCF82" s="875"/>
      <c r="TCG82" s="875"/>
      <c r="TCH82" s="874"/>
      <c r="TCI82" s="874"/>
      <c r="TCJ82" s="883"/>
      <c r="TCK82" s="872"/>
      <c r="TCL82" s="873"/>
      <c r="TCM82" s="874"/>
      <c r="TCN82" s="875"/>
      <c r="TCO82" s="876"/>
      <c r="TCP82" s="877"/>
      <c r="TCQ82" s="877"/>
      <c r="TCR82" s="878"/>
      <c r="TCS82" s="879"/>
      <c r="TCT82" s="873"/>
      <c r="TCU82" s="875"/>
      <c r="TCV82" s="880"/>
      <c r="TCW82" s="874"/>
      <c r="TCX82" s="874"/>
      <c r="TCY82" s="874"/>
      <c r="TCZ82" s="875"/>
      <c r="TDA82" s="881"/>
      <c r="TDB82" s="874"/>
      <c r="TDC82" s="875"/>
      <c r="TDD82" s="874"/>
      <c r="TDE82" s="882"/>
      <c r="TDF82" s="874"/>
      <c r="TDG82" s="874"/>
      <c r="TDH82" s="883"/>
      <c r="TDI82" s="873"/>
      <c r="TDJ82" s="875"/>
      <c r="TDK82" s="875"/>
      <c r="TDL82" s="874"/>
      <c r="TDM82" s="874"/>
      <c r="TDN82" s="883"/>
      <c r="TDO82" s="872"/>
      <c r="TDP82" s="873"/>
      <c r="TDQ82" s="874"/>
      <c r="TDR82" s="875"/>
      <c r="TDS82" s="876"/>
      <c r="TDT82" s="877"/>
      <c r="TDU82" s="877"/>
      <c r="TDV82" s="878"/>
      <c r="TDW82" s="879"/>
      <c r="TDX82" s="873"/>
      <c r="TDY82" s="875"/>
      <c r="TDZ82" s="880"/>
      <c r="TEA82" s="874"/>
      <c r="TEB82" s="874"/>
      <c r="TEC82" s="874"/>
      <c r="TED82" s="875"/>
      <c r="TEE82" s="881"/>
      <c r="TEF82" s="874"/>
      <c r="TEG82" s="875"/>
      <c r="TEH82" s="874"/>
      <c r="TEI82" s="882"/>
      <c r="TEJ82" s="874"/>
      <c r="TEK82" s="874"/>
      <c r="TEL82" s="883"/>
      <c r="TEM82" s="873"/>
      <c r="TEN82" s="875"/>
      <c r="TEO82" s="875"/>
      <c r="TEP82" s="874"/>
      <c r="TEQ82" s="874"/>
      <c r="TER82" s="883"/>
      <c r="TES82" s="872"/>
      <c r="TET82" s="873"/>
      <c r="TEU82" s="874"/>
      <c r="TEV82" s="875"/>
      <c r="TEW82" s="876"/>
      <c r="TEX82" s="877"/>
      <c r="TEY82" s="877"/>
      <c r="TEZ82" s="878"/>
      <c r="TFA82" s="879"/>
      <c r="TFB82" s="873"/>
      <c r="TFC82" s="875"/>
      <c r="TFD82" s="880"/>
      <c r="TFE82" s="874"/>
      <c r="TFF82" s="874"/>
      <c r="TFG82" s="874"/>
      <c r="TFH82" s="875"/>
      <c r="TFI82" s="881"/>
      <c r="TFJ82" s="874"/>
      <c r="TFK82" s="875"/>
      <c r="TFL82" s="874"/>
      <c r="TFM82" s="882"/>
      <c r="TFN82" s="874"/>
      <c r="TFO82" s="874"/>
      <c r="TFP82" s="883"/>
      <c r="TFQ82" s="873"/>
      <c r="TFR82" s="875"/>
      <c r="TFS82" s="875"/>
      <c r="TFT82" s="874"/>
      <c r="TFU82" s="874"/>
      <c r="TFV82" s="883"/>
      <c r="TFW82" s="872"/>
      <c r="TFX82" s="873"/>
      <c r="TFY82" s="874"/>
      <c r="TFZ82" s="875"/>
      <c r="TGA82" s="876"/>
      <c r="TGB82" s="877"/>
      <c r="TGC82" s="877"/>
      <c r="TGD82" s="878"/>
      <c r="TGE82" s="879"/>
      <c r="TGF82" s="873"/>
      <c r="TGG82" s="875"/>
      <c r="TGH82" s="880"/>
      <c r="TGI82" s="874"/>
      <c r="TGJ82" s="874"/>
      <c r="TGK82" s="874"/>
      <c r="TGL82" s="875"/>
      <c r="TGM82" s="881"/>
      <c r="TGN82" s="874"/>
      <c r="TGO82" s="875"/>
      <c r="TGP82" s="874"/>
      <c r="TGQ82" s="882"/>
      <c r="TGR82" s="874"/>
      <c r="TGS82" s="874"/>
      <c r="TGT82" s="883"/>
      <c r="TGU82" s="873"/>
      <c r="TGV82" s="875"/>
      <c r="TGW82" s="875"/>
      <c r="TGX82" s="874"/>
      <c r="TGY82" s="874"/>
      <c r="TGZ82" s="883"/>
      <c r="THA82" s="872"/>
      <c r="THB82" s="873"/>
      <c r="THC82" s="874"/>
      <c r="THD82" s="875"/>
      <c r="THE82" s="876"/>
      <c r="THF82" s="877"/>
      <c r="THG82" s="877"/>
      <c r="THH82" s="878"/>
      <c r="THI82" s="879"/>
      <c r="THJ82" s="873"/>
      <c r="THK82" s="875"/>
      <c r="THL82" s="880"/>
      <c r="THM82" s="874"/>
      <c r="THN82" s="874"/>
      <c r="THO82" s="874"/>
      <c r="THP82" s="875"/>
      <c r="THQ82" s="881"/>
      <c r="THR82" s="874"/>
      <c r="THS82" s="875"/>
      <c r="THT82" s="874"/>
      <c r="THU82" s="882"/>
      <c r="THV82" s="874"/>
      <c r="THW82" s="874"/>
      <c r="THX82" s="883"/>
      <c r="THY82" s="873"/>
      <c r="THZ82" s="875"/>
      <c r="TIA82" s="875"/>
      <c r="TIB82" s="874"/>
      <c r="TIC82" s="874"/>
      <c r="TID82" s="883"/>
      <c r="TIE82" s="872"/>
      <c r="TIF82" s="873"/>
      <c r="TIG82" s="874"/>
      <c r="TIH82" s="875"/>
      <c r="TII82" s="876"/>
      <c r="TIJ82" s="877"/>
      <c r="TIK82" s="877"/>
      <c r="TIL82" s="878"/>
      <c r="TIM82" s="879"/>
      <c r="TIN82" s="873"/>
      <c r="TIO82" s="875"/>
      <c r="TIP82" s="880"/>
      <c r="TIQ82" s="874"/>
      <c r="TIR82" s="874"/>
      <c r="TIS82" s="874"/>
      <c r="TIT82" s="875"/>
      <c r="TIU82" s="881"/>
      <c r="TIV82" s="874"/>
      <c r="TIW82" s="875"/>
      <c r="TIX82" s="874"/>
      <c r="TIY82" s="882"/>
      <c r="TIZ82" s="874"/>
      <c r="TJA82" s="874"/>
      <c r="TJB82" s="883"/>
      <c r="TJC82" s="873"/>
      <c r="TJD82" s="875"/>
      <c r="TJE82" s="875"/>
      <c r="TJF82" s="874"/>
      <c r="TJG82" s="874"/>
      <c r="TJH82" s="883"/>
      <c r="TJI82" s="872"/>
      <c r="TJJ82" s="873"/>
      <c r="TJK82" s="874"/>
      <c r="TJL82" s="875"/>
      <c r="TJM82" s="876"/>
      <c r="TJN82" s="877"/>
      <c r="TJO82" s="877"/>
      <c r="TJP82" s="878"/>
      <c r="TJQ82" s="879"/>
      <c r="TJR82" s="873"/>
      <c r="TJS82" s="875"/>
      <c r="TJT82" s="880"/>
      <c r="TJU82" s="874"/>
      <c r="TJV82" s="874"/>
      <c r="TJW82" s="874"/>
      <c r="TJX82" s="875"/>
      <c r="TJY82" s="881"/>
      <c r="TJZ82" s="874"/>
      <c r="TKA82" s="875"/>
      <c r="TKB82" s="874"/>
      <c r="TKC82" s="882"/>
      <c r="TKD82" s="874"/>
      <c r="TKE82" s="874"/>
      <c r="TKF82" s="883"/>
      <c r="TKG82" s="873"/>
      <c r="TKH82" s="875"/>
      <c r="TKI82" s="875"/>
      <c r="TKJ82" s="874"/>
      <c r="TKK82" s="874"/>
      <c r="TKL82" s="883"/>
      <c r="TKM82" s="872"/>
      <c r="TKN82" s="873"/>
      <c r="TKO82" s="874"/>
      <c r="TKP82" s="875"/>
      <c r="TKQ82" s="876"/>
      <c r="TKR82" s="877"/>
      <c r="TKS82" s="877"/>
      <c r="TKT82" s="878"/>
      <c r="TKU82" s="879"/>
      <c r="TKV82" s="873"/>
      <c r="TKW82" s="875"/>
      <c r="TKX82" s="880"/>
      <c r="TKY82" s="874"/>
      <c r="TKZ82" s="874"/>
      <c r="TLA82" s="874"/>
      <c r="TLB82" s="875"/>
      <c r="TLC82" s="881"/>
      <c r="TLD82" s="874"/>
      <c r="TLE82" s="875"/>
      <c r="TLF82" s="874"/>
      <c r="TLG82" s="882"/>
      <c r="TLH82" s="874"/>
      <c r="TLI82" s="874"/>
      <c r="TLJ82" s="883"/>
      <c r="TLK82" s="873"/>
      <c r="TLL82" s="875"/>
      <c r="TLM82" s="875"/>
      <c r="TLN82" s="874"/>
      <c r="TLO82" s="874"/>
      <c r="TLP82" s="883"/>
      <c r="TLQ82" s="872"/>
      <c r="TLR82" s="873"/>
      <c r="TLS82" s="874"/>
      <c r="TLT82" s="875"/>
      <c r="TLU82" s="876"/>
      <c r="TLV82" s="877"/>
      <c r="TLW82" s="877"/>
      <c r="TLX82" s="878"/>
      <c r="TLY82" s="879"/>
      <c r="TLZ82" s="873"/>
      <c r="TMA82" s="875"/>
      <c r="TMB82" s="880"/>
      <c r="TMC82" s="874"/>
      <c r="TMD82" s="874"/>
      <c r="TME82" s="874"/>
      <c r="TMF82" s="875"/>
      <c r="TMG82" s="881"/>
      <c r="TMH82" s="874"/>
      <c r="TMI82" s="875"/>
      <c r="TMJ82" s="874"/>
      <c r="TMK82" s="882"/>
      <c r="TML82" s="874"/>
      <c r="TMM82" s="874"/>
      <c r="TMN82" s="883"/>
      <c r="TMO82" s="873"/>
      <c r="TMP82" s="875"/>
      <c r="TMQ82" s="875"/>
      <c r="TMR82" s="874"/>
      <c r="TMS82" s="874"/>
      <c r="TMT82" s="883"/>
      <c r="TMU82" s="872"/>
      <c r="TMV82" s="873"/>
      <c r="TMW82" s="874"/>
      <c r="TMX82" s="875"/>
      <c r="TMY82" s="876"/>
      <c r="TMZ82" s="877"/>
      <c r="TNA82" s="877"/>
      <c r="TNB82" s="878"/>
      <c r="TNC82" s="879"/>
      <c r="TND82" s="873"/>
      <c r="TNE82" s="875"/>
      <c r="TNF82" s="880"/>
      <c r="TNG82" s="874"/>
      <c r="TNH82" s="874"/>
      <c r="TNI82" s="874"/>
      <c r="TNJ82" s="875"/>
      <c r="TNK82" s="881"/>
      <c r="TNL82" s="874"/>
      <c r="TNM82" s="875"/>
      <c r="TNN82" s="874"/>
      <c r="TNO82" s="882"/>
      <c r="TNP82" s="874"/>
      <c r="TNQ82" s="874"/>
      <c r="TNR82" s="883"/>
      <c r="TNS82" s="873"/>
      <c r="TNT82" s="875"/>
      <c r="TNU82" s="875"/>
      <c r="TNV82" s="874"/>
      <c r="TNW82" s="874"/>
      <c r="TNX82" s="883"/>
      <c r="TNY82" s="872"/>
      <c r="TNZ82" s="873"/>
      <c r="TOA82" s="874"/>
      <c r="TOB82" s="875"/>
      <c r="TOC82" s="876"/>
      <c r="TOD82" s="877"/>
      <c r="TOE82" s="877"/>
      <c r="TOF82" s="878"/>
      <c r="TOG82" s="879"/>
      <c r="TOH82" s="873"/>
      <c r="TOI82" s="875"/>
      <c r="TOJ82" s="880"/>
      <c r="TOK82" s="874"/>
      <c r="TOL82" s="874"/>
      <c r="TOM82" s="874"/>
      <c r="TON82" s="875"/>
      <c r="TOO82" s="881"/>
      <c r="TOP82" s="874"/>
      <c r="TOQ82" s="875"/>
      <c r="TOR82" s="874"/>
      <c r="TOS82" s="882"/>
      <c r="TOT82" s="874"/>
      <c r="TOU82" s="874"/>
      <c r="TOV82" s="883"/>
      <c r="TOW82" s="873"/>
      <c r="TOX82" s="875"/>
      <c r="TOY82" s="875"/>
      <c r="TOZ82" s="874"/>
      <c r="TPA82" s="874"/>
      <c r="TPB82" s="883"/>
      <c r="TPC82" s="872"/>
      <c r="TPD82" s="873"/>
      <c r="TPE82" s="874"/>
      <c r="TPF82" s="875"/>
      <c r="TPG82" s="876"/>
      <c r="TPH82" s="877"/>
      <c r="TPI82" s="877"/>
      <c r="TPJ82" s="878"/>
      <c r="TPK82" s="879"/>
      <c r="TPL82" s="873"/>
      <c r="TPM82" s="875"/>
      <c r="TPN82" s="880"/>
      <c r="TPO82" s="874"/>
      <c r="TPP82" s="874"/>
      <c r="TPQ82" s="874"/>
      <c r="TPR82" s="875"/>
      <c r="TPS82" s="881"/>
      <c r="TPT82" s="874"/>
      <c r="TPU82" s="875"/>
      <c r="TPV82" s="874"/>
      <c r="TPW82" s="882"/>
      <c r="TPX82" s="874"/>
      <c r="TPY82" s="874"/>
      <c r="TPZ82" s="883"/>
      <c r="TQA82" s="873"/>
      <c r="TQB82" s="875"/>
      <c r="TQC82" s="875"/>
      <c r="TQD82" s="874"/>
      <c r="TQE82" s="874"/>
      <c r="TQF82" s="883"/>
      <c r="TQG82" s="872"/>
      <c r="TQH82" s="873"/>
      <c r="TQI82" s="874"/>
      <c r="TQJ82" s="875"/>
      <c r="TQK82" s="876"/>
      <c r="TQL82" s="877"/>
      <c r="TQM82" s="877"/>
      <c r="TQN82" s="878"/>
      <c r="TQO82" s="879"/>
      <c r="TQP82" s="873"/>
      <c r="TQQ82" s="875"/>
      <c r="TQR82" s="880"/>
      <c r="TQS82" s="874"/>
      <c r="TQT82" s="874"/>
      <c r="TQU82" s="874"/>
      <c r="TQV82" s="875"/>
      <c r="TQW82" s="881"/>
      <c r="TQX82" s="874"/>
      <c r="TQY82" s="875"/>
      <c r="TQZ82" s="874"/>
      <c r="TRA82" s="882"/>
      <c r="TRB82" s="874"/>
      <c r="TRC82" s="874"/>
      <c r="TRD82" s="883"/>
      <c r="TRE82" s="873"/>
      <c r="TRF82" s="875"/>
      <c r="TRG82" s="875"/>
      <c r="TRH82" s="874"/>
      <c r="TRI82" s="874"/>
      <c r="TRJ82" s="883"/>
      <c r="TRK82" s="872"/>
      <c r="TRL82" s="873"/>
      <c r="TRM82" s="874"/>
      <c r="TRN82" s="875"/>
      <c r="TRO82" s="876"/>
      <c r="TRP82" s="877"/>
      <c r="TRQ82" s="877"/>
      <c r="TRR82" s="878"/>
      <c r="TRS82" s="879"/>
      <c r="TRT82" s="873"/>
      <c r="TRU82" s="875"/>
      <c r="TRV82" s="880"/>
      <c r="TRW82" s="874"/>
      <c r="TRX82" s="874"/>
      <c r="TRY82" s="874"/>
      <c r="TRZ82" s="875"/>
      <c r="TSA82" s="881"/>
      <c r="TSB82" s="874"/>
      <c r="TSC82" s="875"/>
      <c r="TSD82" s="874"/>
      <c r="TSE82" s="882"/>
      <c r="TSF82" s="874"/>
      <c r="TSG82" s="874"/>
      <c r="TSH82" s="883"/>
      <c r="TSI82" s="873"/>
      <c r="TSJ82" s="875"/>
      <c r="TSK82" s="875"/>
      <c r="TSL82" s="874"/>
      <c r="TSM82" s="874"/>
      <c r="TSN82" s="883"/>
      <c r="TSO82" s="872"/>
      <c r="TSP82" s="873"/>
      <c r="TSQ82" s="874"/>
      <c r="TSR82" s="875"/>
      <c r="TSS82" s="876"/>
      <c r="TST82" s="877"/>
      <c r="TSU82" s="877"/>
      <c r="TSV82" s="878"/>
      <c r="TSW82" s="879"/>
      <c r="TSX82" s="873"/>
      <c r="TSY82" s="875"/>
      <c r="TSZ82" s="880"/>
      <c r="TTA82" s="874"/>
      <c r="TTB82" s="874"/>
      <c r="TTC82" s="874"/>
      <c r="TTD82" s="875"/>
      <c r="TTE82" s="881"/>
      <c r="TTF82" s="874"/>
      <c r="TTG82" s="875"/>
      <c r="TTH82" s="874"/>
      <c r="TTI82" s="882"/>
      <c r="TTJ82" s="874"/>
      <c r="TTK82" s="874"/>
      <c r="TTL82" s="883"/>
      <c r="TTM82" s="873"/>
      <c r="TTN82" s="875"/>
      <c r="TTO82" s="875"/>
      <c r="TTP82" s="874"/>
      <c r="TTQ82" s="874"/>
      <c r="TTR82" s="883"/>
      <c r="TTS82" s="872"/>
      <c r="TTT82" s="873"/>
      <c r="TTU82" s="874"/>
      <c r="TTV82" s="875"/>
      <c r="TTW82" s="876"/>
      <c r="TTX82" s="877"/>
      <c r="TTY82" s="877"/>
      <c r="TTZ82" s="878"/>
      <c r="TUA82" s="879"/>
      <c r="TUB82" s="873"/>
      <c r="TUC82" s="875"/>
      <c r="TUD82" s="880"/>
      <c r="TUE82" s="874"/>
      <c r="TUF82" s="874"/>
      <c r="TUG82" s="874"/>
      <c r="TUH82" s="875"/>
      <c r="TUI82" s="881"/>
      <c r="TUJ82" s="874"/>
      <c r="TUK82" s="875"/>
      <c r="TUL82" s="874"/>
      <c r="TUM82" s="882"/>
      <c r="TUN82" s="874"/>
      <c r="TUO82" s="874"/>
      <c r="TUP82" s="883"/>
      <c r="TUQ82" s="873"/>
      <c r="TUR82" s="875"/>
      <c r="TUS82" s="875"/>
      <c r="TUT82" s="874"/>
      <c r="TUU82" s="874"/>
      <c r="TUV82" s="883"/>
      <c r="TUW82" s="872"/>
      <c r="TUX82" s="873"/>
      <c r="TUY82" s="874"/>
      <c r="TUZ82" s="875"/>
      <c r="TVA82" s="876"/>
      <c r="TVB82" s="877"/>
      <c r="TVC82" s="877"/>
      <c r="TVD82" s="878"/>
      <c r="TVE82" s="879"/>
      <c r="TVF82" s="873"/>
      <c r="TVG82" s="875"/>
      <c r="TVH82" s="880"/>
      <c r="TVI82" s="874"/>
      <c r="TVJ82" s="874"/>
      <c r="TVK82" s="874"/>
      <c r="TVL82" s="875"/>
      <c r="TVM82" s="881"/>
      <c r="TVN82" s="874"/>
      <c r="TVO82" s="875"/>
      <c r="TVP82" s="874"/>
      <c r="TVQ82" s="882"/>
      <c r="TVR82" s="874"/>
      <c r="TVS82" s="874"/>
      <c r="TVT82" s="883"/>
      <c r="TVU82" s="873"/>
      <c r="TVV82" s="875"/>
      <c r="TVW82" s="875"/>
      <c r="TVX82" s="874"/>
      <c r="TVY82" s="874"/>
      <c r="TVZ82" s="883"/>
      <c r="TWA82" s="872"/>
      <c r="TWB82" s="873"/>
      <c r="TWC82" s="874"/>
      <c r="TWD82" s="875"/>
      <c r="TWE82" s="876"/>
      <c r="TWF82" s="877"/>
      <c r="TWG82" s="877"/>
      <c r="TWH82" s="878"/>
      <c r="TWI82" s="879"/>
      <c r="TWJ82" s="873"/>
      <c r="TWK82" s="875"/>
      <c r="TWL82" s="880"/>
      <c r="TWM82" s="874"/>
      <c r="TWN82" s="874"/>
      <c r="TWO82" s="874"/>
      <c r="TWP82" s="875"/>
      <c r="TWQ82" s="881"/>
      <c r="TWR82" s="874"/>
      <c r="TWS82" s="875"/>
      <c r="TWT82" s="874"/>
      <c r="TWU82" s="882"/>
      <c r="TWV82" s="874"/>
      <c r="TWW82" s="874"/>
      <c r="TWX82" s="883"/>
      <c r="TWY82" s="873"/>
      <c r="TWZ82" s="875"/>
      <c r="TXA82" s="875"/>
      <c r="TXB82" s="874"/>
      <c r="TXC82" s="874"/>
      <c r="TXD82" s="883"/>
      <c r="TXE82" s="872"/>
      <c r="TXF82" s="873"/>
      <c r="TXG82" s="874"/>
      <c r="TXH82" s="875"/>
      <c r="TXI82" s="876"/>
      <c r="TXJ82" s="877"/>
      <c r="TXK82" s="877"/>
      <c r="TXL82" s="878"/>
      <c r="TXM82" s="879"/>
      <c r="TXN82" s="873"/>
      <c r="TXO82" s="875"/>
      <c r="TXP82" s="880"/>
      <c r="TXQ82" s="874"/>
      <c r="TXR82" s="874"/>
      <c r="TXS82" s="874"/>
      <c r="TXT82" s="875"/>
      <c r="TXU82" s="881"/>
      <c r="TXV82" s="874"/>
      <c r="TXW82" s="875"/>
      <c r="TXX82" s="874"/>
      <c r="TXY82" s="882"/>
      <c r="TXZ82" s="874"/>
      <c r="TYA82" s="874"/>
      <c r="TYB82" s="883"/>
      <c r="TYC82" s="873"/>
      <c r="TYD82" s="875"/>
      <c r="TYE82" s="875"/>
      <c r="TYF82" s="874"/>
      <c r="TYG82" s="874"/>
      <c r="TYH82" s="883"/>
      <c r="TYI82" s="872"/>
      <c r="TYJ82" s="873"/>
      <c r="TYK82" s="874"/>
      <c r="TYL82" s="875"/>
      <c r="TYM82" s="876"/>
      <c r="TYN82" s="877"/>
      <c r="TYO82" s="877"/>
      <c r="TYP82" s="878"/>
      <c r="TYQ82" s="879"/>
      <c r="TYR82" s="873"/>
      <c r="TYS82" s="875"/>
      <c r="TYT82" s="880"/>
      <c r="TYU82" s="874"/>
      <c r="TYV82" s="874"/>
      <c r="TYW82" s="874"/>
      <c r="TYX82" s="875"/>
      <c r="TYY82" s="881"/>
      <c r="TYZ82" s="874"/>
      <c r="TZA82" s="875"/>
      <c r="TZB82" s="874"/>
      <c r="TZC82" s="882"/>
      <c r="TZD82" s="874"/>
      <c r="TZE82" s="874"/>
      <c r="TZF82" s="883"/>
      <c r="TZG82" s="873"/>
      <c r="TZH82" s="875"/>
      <c r="TZI82" s="875"/>
      <c r="TZJ82" s="874"/>
      <c r="TZK82" s="874"/>
      <c r="TZL82" s="883"/>
      <c r="TZM82" s="872"/>
      <c r="TZN82" s="873"/>
      <c r="TZO82" s="874"/>
      <c r="TZP82" s="875"/>
      <c r="TZQ82" s="876"/>
      <c r="TZR82" s="877"/>
      <c r="TZS82" s="877"/>
      <c r="TZT82" s="878"/>
      <c r="TZU82" s="879"/>
      <c r="TZV82" s="873"/>
      <c r="TZW82" s="875"/>
      <c r="TZX82" s="880"/>
      <c r="TZY82" s="874"/>
      <c r="TZZ82" s="874"/>
      <c r="UAA82" s="874"/>
      <c r="UAB82" s="875"/>
      <c r="UAC82" s="881"/>
      <c r="UAD82" s="874"/>
      <c r="UAE82" s="875"/>
      <c r="UAF82" s="874"/>
      <c r="UAG82" s="882"/>
      <c r="UAH82" s="874"/>
      <c r="UAI82" s="874"/>
      <c r="UAJ82" s="883"/>
      <c r="UAK82" s="873"/>
      <c r="UAL82" s="875"/>
      <c r="UAM82" s="875"/>
      <c r="UAN82" s="874"/>
      <c r="UAO82" s="874"/>
      <c r="UAP82" s="883"/>
      <c r="UAQ82" s="872"/>
      <c r="UAR82" s="873"/>
      <c r="UAS82" s="874"/>
      <c r="UAT82" s="875"/>
      <c r="UAU82" s="876"/>
      <c r="UAV82" s="877"/>
      <c r="UAW82" s="877"/>
      <c r="UAX82" s="878"/>
      <c r="UAY82" s="879"/>
      <c r="UAZ82" s="873"/>
      <c r="UBA82" s="875"/>
      <c r="UBB82" s="880"/>
      <c r="UBC82" s="874"/>
      <c r="UBD82" s="874"/>
      <c r="UBE82" s="874"/>
      <c r="UBF82" s="875"/>
      <c r="UBG82" s="881"/>
      <c r="UBH82" s="874"/>
      <c r="UBI82" s="875"/>
      <c r="UBJ82" s="874"/>
      <c r="UBK82" s="882"/>
      <c r="UBL82" s="874"/>
      <c r="UBM82" s="874"/>
      <c r="UBN82" s="883"/>
      <c r="UBO82" s="873"/>
      <c r="UBP82" s="875"/>
      <c r="UBQ82" s="875"/>
      <c r="UBR82" s="874"/>
      <c r="UBS82" s="874"/>
      <c r="UBT82" s="883"/>
      <c r="UBU82" s="872"/>
      <c r="UBV82" s="873"/>
      <c r="UBW82" s="874"/>
      <c r="UBX82" s="875"/>
      <c r="UBY82" s="876"/>
      <c r="UBZ82" s="877"/>
      <c r="UCA82" s="877"/>
      <c r="UCB82" s="878"/>
      <c r="UCC82" s="879"/>
      <c r="UCD82" s="873"/>
      <c r="UCE82" s="875"/>
      <c r="UCF82" s="880"/>
      <c r="UCG82" s="874"/>
      <c r="UCH82" s="874"/>
      <c r="UCI82" s="874"/>
      <c r="UCJ82" s="875"/>
      <c r="UCK82" s="881"/>
      <c r="UCL82" s="874"/>
      <c r="UCM82" s="875"/>
      <c r="UCN82" s="874"/>
      <c r="UCO82" s="882"/>
      <c r="UCP82" s="874"/>
      <c r="UCQ82" s="874"/>
      <c r="UCR82" s="883"/>
      <c r="UCS82" s="873"/>
      <c r="UCT82" s="875"/>
      <c r="UCU82" s="875"/>
      <c r="UCV82" s="874"/>
      <c r="UCW82" s="874"/>
      <c r="UCX82" s="883"/>
      <c r="UCY82" s="872"/>
      <c r="UCZ82" s="873"/>
      <c r="UDA82" s="874"/>
      <c r="UDB82" s="875"/>
      <c r="UDC82" s="876"/>
      <c r="UDD82" s="877"/>
      <c r="UDE82" s="877"/>
      <c r="UDF82" s="878"/>
      <c r="UDG82" s="879"/>
      <c r="UDH82" s="873"/>
      <c r="UDI82" s="875"/>
      <c r="UDJ82" s="880"/>
      <c r="UDK82" s="874"/>
      <c r="UDL82" s="874"/>
      <c r="UDM82" s="874"/>
      <c r="UDN82" s="875"/>
      <c r="UDO82" s="881"/>
      <c r="UDP82" s="874"/>
      <c r="UDQ82" s="875"/>
      <c r="UDR82" s="874"/>
      <c r="UDS82" s="882"/>
      <c r="UDT82" s="874"/>
      <c r="UDU82" s="874"/>
      <c r="UDV82" s="883"/>
      <c r="UDW82" s="873"/>
      <c r="UDX82" s="875"/>
      <c r="UDY82" s="875"/>
      <c r="UDZ82" s="874"/>
      <c r="UEA82" s="874"/>
      <c r="UEB82" s="883"/>
      <c r="UEC82" s="872"/>
      <c r="UED82" s="873"/>
      <c r="UEE82" s="874"/>
      <c r="UEF82" s="875"/>
      <c r="UEG82" s="876"/>
      <c r="UEH82" s="877"/>
      <c r="UEI82" s="877"/>
      <c r="UEJ82" s="878"/>
      <c r="UEK82" s="879"/>
      <c r="UEL82" s="873"/>
      <c r="UEM82" s="875"/>
      <c r="UEN82" s="880"/>
      <c r="UEO82" s="874"/>
      <c r="UEP82" s="874"/>
      <c r="UEQ82" s="874"/>
      <c r="UER82" s="875"/>
      <c r="UES82" s="881"/>
      <c r="UET82" s="874"/>
      <c r="UEU82" s="875"/>
      <c r="UEV82" s="874"/>
      <c r="UEW82" s="882"/>
      <c r="UEX82" s="874"/>
      <c r="UEY82" s="874"/>
      <c r="UEZ82" s="883"/>
      <c r="UFA82" s="873"/>
      <c r="UFB82" s="875"/>
      <c r="UFC82" s="875"/>
      <c r="UFD82" s="874"/>
      <c r="UFE82" s="874"/>
      <c r="UFF82" s="883"/>
      <c r="UFG82" s="872"/>
      <c r="UFH82" s="873"/>
      <c r="UFI82" s="874"/>
      <c r="UFJ82" s="875"/>
      <c r="UFK82" s="876"/>
      <c r="UFL82" s="877"/>
      <c r="UFM82" s="877"/>
      <c r="UFN82" s="878"/>
      <c r="UFO82" s="879"/>
      <c r="UFP82" s="873"/>
      <c r="UFQ82" s="875"/>
      <c r="UFR82" s="880"/>
      <c r="UFS82" s="874"/>
      <c r="UFT82" s="874"/>
      <c r="UFU82" s="874"/>
      <c r="UFV82" s="875"/>
      <c r="UFW82" s="881"/>
      <c r="UFX82" s="874"/>
      <c r="UFY82" s="875"/>
      <c r="UFZ82" s="874"/>
      <c r="UGA82" s="882"/>
      <c r="UGB82" s="874"/>
      <c r="UGC82" s="874"/>
      <c r="UGD82" s="883"/>
      <c r="UGE82" s="873"/>
      <c r="UGF82" s="875"/>
      <c r="UGG82" s="875"/>
      <c r="UGH82" s="874"/>
      <c r="UGI82" s="874"/>
      <c r="UGJ82" s="883"/>
      <c r="UGK82" s="872"/>
      <c r="UGL82" s="873"/>
      <c r="UGM82" s="874"/>
      <c r="UGN82" s="875"/>
      <c r="UGO82" s="876"/>
      <c r="UGP82" s="877"/>
      <c r="UGQ82" s="877"/>
      <c r="UGR82" s="878"/>
      <c r="UGS82" s="879"/>
      <c r="UGT82" s="873"/>
      <c r="UGU82" s="875"/>
      <c r="UGV82" s="880"/>
      <c r="UGW82" s="874"/>
      <c r="UGX82" s="874"/>
      <c r="UGY82" s="874"/>
      <c r="UGZ82" s="875"/>
      <c r="UHA82" s="881"/>
      <c r="UHB82" s="874"/>
      <c r="UHC82" s="875"/>
      <c r="UHD82" s="874"/>
      <c r="UHE82" s="882"/>
      <c r="UHF82" s="874"/>
      <c r="UHG82" s="874"/>
      <c r="UHH82" s="883"/>
      <c r="UHI82" s="873"/>
      <c r="UHJ82" s="875"/>
      <c r="UHK82" s="875"/>
      <c r="UHL82" s="874"/>
      <c r="UHM82" s="874"/>
      <c r="UHN82" s="883"/>
      <c r="UHO82" s="872"/>
      <c r="UHP82" s="873"/>
      <c r="UHQ82" s="874"/>
      <c r="UHR82" s="875"/>
      <c r="UHS82" s="876"/>
      <c r="UHT82" s="877"/>
      <c r="UHU82" s="877"/>
      <c r="UHV82" s="878"/>
      <c r="UHW82" s="879"/>
      <c r="UHX82" s="873"/>
      <c r="UHY82" s="875"/>
      <c r="UHZ82" s="880"/>
      <c r="UIA82" s="874"/>
      <c r="UIB82" s="874"/>
      <c r="UIC82" s="874"/>
      <c r="UID82" s="875"/>
      <c r="UIE82" s="881"/>
      <c r="UIF82" s="874"/>
      <c r="UIG82" s="875"/>
      <c r="UIH82" s="874"/>
      <c r="UII82" s="882"/>
      <c r="UIJ82" s="874"/>
      <c r="UIK82" s="874"/>
      <c r="UIL82" s="883"/>
      <c r="UIM82" s="873"/>
      <c r="UIN82" s="875"/>
      <c r="UIO82" s="875"/>
      <c r="UIP82" s="874"/>
      <c r="UIQ82" s="874"/>
      <c r="UIR82" s="883"/>
      <c r="UIS82" s="872"/>
      <c r="UIT82" s="873"/>
      <c r="UIU82" s="874"/>
      <c r="UIV82" s="875"/>
      <c r="UIW82" s="876"/>
      <c r="UIX82" s="877"/>
      <c r="UIY82" s="877"/>
      <c r="UIZ82" s="878"/>
      <c r="UJA82" s="879"/>
      <c r="UJB82" s="873"/>
      <c r="UJC82" s="875"/>
      <c r="UJD82" s="880"/>
      <c r="UJE82" s="874"/>
      <c r="UJF82" s="874"/>
      <c r="UJG82" s="874"/>
      <c r="UJH82" s="875"/>
      <c r="UJI82" s="881"/>
      <c r="UJJ82" s="874"/>
      <c r="UJK82" s="875"/>
      <c r="UJL82" s="874"/>
      <c r="UJM82" s="882"/>
      <c r="UJN82" s="874"/>
      <c r="UJO82" s="874"/>
      <c r="UJP82" s="883"/>
      <c r="UJQ82" s="873"/>
      <c r="UJR82" s="875"/>
      <c r="UJS82" s="875"/>
      <c r="UJT82" s="874"/>
      <c r="UJU82" s="874"/>
      <c r="UJV82" s="883"/>
      <c r="UJW82" s="872"/>
      <c r="UJX82" s="873"/>
      <c r="UJY82" s="874"/>
      <c r="UJZ82" s="875"/>
      <c r="UKA82" s="876"/>
      <c r="UKB82" s="877"/>
      <c r="UKC82" s="877"/>
      <c r="UKD82" s="878"/>
      <c r="UKE82" s="879"/>
      <c r="UKF82" s="873"/>
      <c r="UKG82" s="875"/>
      <c r="UKH82" s="880"/>
      <c r="UKI82" s="874"/>
      <c r="UKJ82" s="874"/>
      <c r="UKK82" s="874"/>
      <c r="UKL82" s="875"/>
      <c r="UKM82" s="881"/>
      <c r="UKN82" s="874"/>
      <c r="UKO82" s="875"/>
      <c r="UKP82" s="874"/>
      <c r="UKQ82" s="882"/>
      <c r="UKR82" s="874"/>
      <c r="UKS82" s="874"/>
      <c r="UKT82" s="883"/>
      <c r="UKU82" s="873"/>
      <c r="UKV82" s="875"/>
      <c r="UKW82" s="875"/>
      <c r="UKX82" s="874"/>
      <c r="UKY82" s="874"/>
      <c r="UKZ82" s="883"/>
      <c r="ULA82" s="872"/>
      <c r="ULB82" s="873"/>
      <c r="ULC82" s="874"/>
      <c r="ULD82" s="875"/>
      <c r="ULE82" s="876"/>
      <c r="ULF82" s="877"/>
      <c r="ULG82" s="877"/>
      <c r="ULH82" s="878"/>
      <c r="ULI82" s="879"/>
      <c r="ULJ82" s="873"/>
      <c r="ULK82" s="875"/>
      <c r="ULL82" s="880"/>
      <c r="ULM82" s="874"/>
      <c r="ULN82" s="874"/>
      <c r="ULO82" s="874"/>
      <c r="ULP82" s="875"/>
      <c r="ULQ82" s="881"/>
      <c r="ULR82" s="874"/>
      <c r="ULS82" s="875"/>
      <c r="ULT82" s="874"/>
      <c r="ULU82" s="882"/>
      <c r="ULV82" s="874"/>
      <c r="ULW82" s="874"/>
      <c r="ULX82" s="883"/>
      <c r="ULY82" s="873"/>
      <c r="ULZ82" s="875"/>
      <c r="UMA82" s="875"/>
      <c r="UMB82" s="874"/>
      <c r="UMC82" s="874"/>
      <c r="UMD82" s="883"/>
      <c r="UME82" s="872"/>
      <c r="UMF82" s="873"/>
      <c r="UMG82" s="874"/>
      <c r="UMH82" s="875"/>
      <c r="UMI82" s="876"/>
      <c r="UMJ82" s="877"/>
      <c r="UMK82" s="877"/>
      <c r="UML82" s="878"/>
      <c r="UMM82" s="879"/>
      <c r="UMN82" s="873"/>
      <c r="UMO82" s="875"/>
      <c r="UMP82" s="880"/>
      <c r="UMQ82" s="874"/>
      <c r="UMR82" s="874"/>
      <c r="UMS82" s="874"/>
      <c r="UMT82" s="875"/>
      <c r="UMU82" s="881"/>
      <c r="UMV82" s="874"/>
      <c r="UMW82" s="875"/>
      <c r="UMX82" s="874"/>
      <c r="UMY82" s="882"/>
      <c r="UMZ82" s="874"/>
      <c r="UNA82" s="874"/>
      <c r="UNB82" s="883"/>
      <c r="UNC82" s="873"/>
      <c r="UND82" s="875"/>
      <c r="UNE82" s="875"/>
      <c r="UNF82" s="874"/>
      <c r="UNG82" s="874"/>
      <c r="UNH82" s="883"/>
      <c r="UNI82" s="872"/>
      <c r="UNJ82" s="873"/>
      <c r="UNK82" s="874"/>
      <c r="UNL82" s="875"/>
      <c r="UNM82" s="876"/>
      <c r="UNN82" s="877"/>
      <c r="UNO82" s="877"/>
      <c r="UNP82" s="878"/>
      <c r="UNQ82" s="879"/>
      <c r="UNR82" s="873"/>
      <c r="UNS82" s="875"/>
      <c r="UNT82" s="880"/>
      <c r="UNU82" s="874"/>
      <c r="UNV82" s="874"/>
      <c r="UNW82" s="874"/>
      <c r="UNX82" s="875"/>
      <c r="UNY82" s="881"/>
      <c r="UNZ82" s="874"/>
      <c r="UOA82" s="875"/>
      <c r="UOB82" s="874"/>
      <c r="UOC82" s="882"/>
      <c r="UOD82" s="874"/>
      <c r="UOE82" s="874"/>
      <c r="UOF82" s="883"/>
      <c r="UOG82" s="873"/>
      <c r="UOH82" s="875"/>
      <c r="UOI82" s="875"/>
      <c r="UOJ82" s="874"/>
      <c r="UOK82" s="874"/>
      <c r="UOL82" s="883"/>
      <c r="UOM82" s="872"/>
      <c r="UON82" s="873"/>
      <c r="UOO82" s="874"/>
      <c r="UOP82" s="875"/>
      <c r="UOQ82" s="876"/>
      <c r="UOR82" s="877"/>
      <c r="UOS82" s="877"/>
      <c r="UOT82" s="878"/>
      <c r="UOU82" s="879"/>
      <c r="UOV82" s="873"/>
      <c r="UOW82" s="875"/>
      <c r="UOX82" s="880"/>
      <c r="UOY82" s="874"/>
      <c r="UOZ82" s="874"/>
      <c r="UPA82" s="874"/>
      <c r="UPB82" s="875"/>
      <c r="UPC82" s="881"/>
      <c r="UPD82" s="874"/>
      <c r="UPE82" s="875"/>
      <c r="UPF82" s="874"/>
      <c r="UPG82" s="882"/>
      <c r="UPH82" s="874"/>
      <c r="UPI82" s="874"/>
      <c r="UPJ82" s="883"/>
      <c r="UPK82" s="873"/>
      <c r="UPL82" s="875"/>
      <c r="UPM82" s="875"/>
      <c r="UPN82" s="874"/>
      <c r="UPO82" s="874"/>
      <c r="UPP82" s="883"/>
      <c r="UPQ82" s="872"/>
      <c r="UPR82" s="873"/>
      <c r="UPS82" s="874"/>
      <c r="UPT82" s="875"/>
      <c r="UPU82" s="876"/>
      <c r="UPV82" s="877"/>
      <c r="UPW82" s="877"/>
      <c r="UPX82" s="878"/>
      <c r="UPY82" s="879"/>
      <c r="UPZ82" s="873"/>
      <c r="UQA82" s="875"/>
      <c r="UQB82" s="880"/>
      <c r="UQC82" s="874"/>
      <c r="UQD82" s="874"/>
      <c r="UQE82" s="874"/>
      <c r="UQF82" s="875"/>
      <c r="UQG82" s="881"/>
      <c r="UQH82" s="874"/>
      <c r="UQI82" s="875"/>
      <c r="UQJ82" s="874"/>
      <c r="UQK82" s="882"/>
      <c r="UQL82" s="874"/>
      <c r="UQM82" s="874"/>
      <c r="UQN82" s="883"/>
      <c r="UQO82" s="873"/>
      <c r="UQP82" s="875"/>
      <c r="UQQ82" s="875"/>
      <c r="UQR82" s="874"/>
      <c r="UQS82" s="874"/>
      <c r="UQT82" s="883"/>
      <c r="UQU82" s="872"/>
      <c r="UQV82" s="873"/>
      <c r="UQW82" s="874"/>
      <c r="UQX82" s="875"/>
      <c r="UQY82" s="876"/>
      <c r="UQZ82" s="877"/>
      <c r="URA82" s="877"/>
      <c r="URB82" s="878"/>
      <c r="URC82" s="879"/>
      <c r="URD82" s="873"/>
      <c r="URE82" s="875"/>
      <c r="URF82" s="880"/>
      <c r="URG82" s="874"/>
      <c r="URH82" s="874"/>
      <c r="URI82" s="874"/>
      <c r="URJ82" s="875"/>
      <c r="URK82" s="881"/>
      <c r="URL82" s="874"/>
      <c r="URM82" s="875"/>
      <c r="URN82" s="874"/>
      <c r="URO82" s="882"/>
      <c r="URP82" s="874"/>
      <c r="URQ82" s="874"/>
      <c r="URR82" s="883"/>
      <c r="URS82" s="873"/>
      <c r="URT82" s="875"/>
      <c r="URU82" s="875"/>
      <c r="URV82" s="874"/>
      <c r="URW82" s="874"/>
      <c r="URX82" s="883"/>
      <c r="URY82" s="872"/>
      <c r="URZ82" s="873"/>
      <c r="USA82" s="874"/>
      <c r="USB82" s="875"/>
      <c r="USC82" s="876"/>
      <c r="USD82" s="877"/>
      <c r="USE82" s="877"/>
      <c r="USF82" s="878"/>
      <c r="USG82" s="879"/>
      <c r="USH82" s="873"/>
      <c r="USI82" s="875"/>
      <c r="USJ82" s="880"/>
      <c r="USK82" s="874"/>
      <c r="USL82" s="874"/>
      <c r="USM82" s="874"/>
      <c r="USN82" s="875"/>
      <c r="USO82" s="881"/>
      <c r="USP82" s="874"/>
      <c r="USQ82" s="875"/>
      <c r="USR82" s="874"/>
      <c r="USS82" s="882"/>
      <c r="UST82" s="874"/>
      <c r="USU82" s="874"/>
      <c r="USV82" s="883"/>
      <c r="USW82" s="873"/>
      <c r="USX82" s="875"/>
      <c r="USY82" s="875"/>
      <c r="USZ82" s="874"/>
      <c r="UTA82" s="874"/>
      <c r="UTB82" s="883"/>
      <c r="UTC82" s="872"/>
      <c r="UTD82" s="873"/>
      <c r="UTE82" s="874"/>
      <c r="UTF82" s="875"/>
      <c r="UTG82" s="876"/>
      <c r="UTH82" s="877"/>
      <c r="UTI82" s="877"/>
      <c r="UTJ82" s="878"/>
      <c r="UTK82" s="879"/>
      <c r="UTL82" s="873"/>
      <c r="UTM82" s="875"/>
      <c r="UTN82" s="880"/>
      <c r="UTO82" s="874"/>
      <c r="UTP82" s="874"/>
      <c r="UTQ82" s="874"/>
      <c r="UTR82" s="875"/>
      <c r="UTS82" s="881"/>
      <c r="UTT82" s="874"/>
      <c r="UTU82" s="875"/>
      <c r="UTV82" s="874"/>
      <c r="UTW82" s="882"/>
      <c r="UTX82" s="874"/>
      <c r="UTY82" s="874"/>
      <c r="UTZ82" s="883"/>
      <c r="UUA82" s="873"/>
      <c r="UUB82" s="875"/>
      <c r="UUC82" s="875"/>
      <c r="UUD82" s="874"/>
      <c r="UUE82" s="874"/>
      <c r="UUF82" s="883"/>
      <c r="UUG82" s="872"/>
      <c r="UUH82" s="873"/>
      <c r="UUI82" s="874"/>
      <c r="UUJ82" s="875"/>
      <c r="UUK82" s="876"/>
      <c r="UUL82" s="877"/>
      <c r="UUM82" s="877"/>
      <c r="UUN82" s="878"/>
      <c r="UUO82" s="879"/>
      <c r="UUP82" s="873"/>
      <c r="UUQ82" s="875"/>
      <c r="UUR82" s="880"/>
      <c r="UUS82" s="874"/>
      <c r="UUT82" s="874"/>
      <c r="UUU82" s="874"/>
      <c r="UUV82" s="875"/>
      <c r="UUW82" s="881"/>
      <c r="UUX82" s="874"/>
      <c r="UUY82" s="875"/>
      <c r="UUZ82" s="874"/>
      <c r="UVA82" s="882"/>
      <c r="UVB82" s="874"/>
      <c r="UVC82" s="874"/>
      <c r="UVD82" s="883"/>
      <c r="UVE82" s="873"/>
      <c r="UVF82" s="875"/>
      <c r="UVG82" s="875"/>
      <c r="UVH82" s="874"/>
      <c r="UVI82" s="874"/>
      <c r="UVJ82" s="883"/>
      <c r="UVK82" s="872"/>
      <c r="UVL82" s="873"/>
      <c r="UVM82" s="874"/>
      <c r="UVN82" s="875"/>
      <c r="UVO82" s="876"/>
      <c r="UVP82" s="877"/>
      <c r="UVQ82" s="877"/>
      <c r="UVR82" s="878"/>
      <c r="UVS82" s="879"/>
      <c r="UVT82" s="873"/>
      <c r="UVU82" s="875"/>
      <c r="UVV82" s="880"/>
      <c r="UVW82" s="874"/>
      <c r="UVX82" s="874"/>
      <c r="UVY82" s="874"/>
      <c r="UVZ82" s="875"/>
      <c r="UWA82" s="881"/>
      <c r="UWB82" s="874"/>
      <c r="UWC82" s="875"/>
      <c r="UWD82" s="874"/>
      <c r="UWE82" s="882"/>
      <c r="UWF82" s="874"/>
      <c r="UWG82" s="874"/>
      <c r="UWH82" s="883"/>
      <c r="UWI82" s="873"/>
      <c r="UWJ82" s="875"/>
      <c r="UWK82" s="875"/>
      <c r="UWL82" s="874"/>
      <c r="UWM82" s="874"/>
      <c r="UWN82" s="883"/>
      <c r="UWO82" s="872"/>
      <c r="UWP82" s="873"/>
      <c r="UWQ82" s="874"/>
      <c r="UWR82" s="875"/>
      <c r="UWS82" s="876"/>
      <c r="UWT82" s="877"/>
      <c r="UWU82" s="877"/>
      <c r="UWV82" s="878"/>
      <c r="UWW82" s="879"/>
      <c r="UWX82" s="873"/>
      <c r="UWY82" s="875"/>
      <c r="UWZ82" s="880"/>
      <c r="UXA82" s="874"/>
      <c r="UXB82" s="874"/>
      <c r="UXC82" s="874"/>
      <c r="UXD82" s="875"/>
      <c r="UXE82" s="881"/>
      <c r="UXF82" s="874"/>
      <c r="UXG82" s="875"/>
      <c r="UXH82" s="874"/>
      <c r="UXI82" s="882"/>
      <c r="UXJ82" s="874"/>
      <c r="UXK82" s="874"/>
      <c r="UXL82" s="883"/>
      <c r="UXM82" s="873"/>
      <c r="UXN82" s="875"/>
      <c r="UXO82" s="875"/>
      <c r="UXP82" s="874"/>
      <c r="UXQ82" s="874"/>
      <c r="UXR82" s="883"/>
      <c r="UXS82" s="872"/>
      <c r="UXT82" s="873"/>
      <c r="UXU82" s="874"/>
      <c r="UXV82" s="875"/>
      <c r="UXW82" s="876"/>
      <c r="UXX82" s="877"/>
      <c r="UXY82" s="877"/>
      <c r="UXZ82" s="878"/>
      <c r="UYA82" s="879"/>
      <c r="UYB82" s="873"/>
      <c r="UYC82" s="875"/>
      <c r="UYD82" s="880"/>
      <c r="UYE82" s="874"/>
      <c r="UYF82" s="874"/>
      <c r="UYG82" s="874"/>
      <c r="UYH82" s="875"/>
      <c r="UYI82" s="881"/>
      <c r="UYJ82" s="874"/>
      <c r="UYK82" s="875"/>
      <c r="UYL82" s="874"/>
      <c r="UYM82" s="882"/>
      <c r="UYN82" s="874"/>
      <c r="UYO82" s="874"/>
      <c r="UYP82" s="883"/>
      <c r="UYQ82" s="873"/>
      <c r="UYR82" s="875"/>
      <c r="UYS82" s="875"/>
      <c r="UYT82" s="874"/>
      <c r="UYU82" s="874"/>
      <c r="UYV82" s="883"/>
      <c r="UYW82" s="872"/>
      <c r="UYX82" s="873"/>
      <c r="UYY82" s="874"/>
      <c r="UYZ82" s="875"/>
      <c r="UZA82" s="876"/>
      <c r="UZB82" s="877"/>
      <c r="UZC82" s="877"/>
      <c r="UZD82" s="878"/>
      <c r="UZE82" s="879"/>
      <c r="UZF82" s="873"/>
      <c r="UZG82" s="875"/>
      <c r="UZH82" s="880"/>
      <c r="UZI82" s="874"/>
      <c r="UZJ82" s="874"/>
      <c r="UZK82" s="874"/>
      <c r="UZL82" s="875"/>
      <c r="UZM82" s="881"/>
      <c r="UZN82" s="874"/>
      <c r="UZO82" s="875"/>
      <c r="UZP82" s="874"/>
      <c r="UZQ82" s="882"/>
      <c r="UZR82" s="874"/>
      <c r="UZS82" s="874"/>
      <c r="UZT82" s="883"/>
      <c r="UZU82" s="873"/>
      <c r="UZV82" s="875"/>
      <c r="UZW82" s="875"/>
      <c r="UZX82" s="874"/>
      <c r="UZY82" s="874"/>
      <c r="UZZ82" s="883"/>
      <c r="VAA82" s="872"/>
      <c r="VAB82" s="873"/>
      <c r="VAC82" s="874"/>
      <c r="VAD82" s="875"/>
      <c r="VAE82" s="876"/>
      <c r="VAF82" s="877"/>
      <c r="VAG82" s="877"/>
      <c r="VAH82" s="878"/>
      <c r="VAI82" s="879"/>
      <c r="VAJ82" s="873"/>
      <c r="VAK82" s="875"/>
      <c r="VAL82" s="880"/>
      <c r="VAM82" s="874"/>
      <c r="VAN82" s="874"/>
      <c r="VAO82" s="874"/>
      <c r="VAP82" s="875"/>
      <c r="VAQ82" s="881"/>
      <c r="VAR82" s="874"/>
      <c r="VAS82" s="875"/>
      <c r="VAT82" s="874"/>
      <c r="VAU82" s="882"/>
      <c r="VAV82" s="874"/>
      <c r="VAW82" s="874"/>
      <c r="VAX82" s="883"/>
      <c r="VAY82" s="873"/>
      <c r="VAZ82" s="875"/>
      <c r="VBA82" s="875"/>
      <c r="VBB82" s="874"/>
      <c r="VBC82" s="874"/>
      <c r="VBD82" s="883"/>
      <c r="VBE82" s="872"/>
      <c r="VBF82" s="873"/>
      <c r="VBG82" s="874"/>
      <c r="VBH82" s="875"/>
      <c r="VBI82" s="876"/>
      <c r="VBJ82" s="877"/>
      <c r="VBK82" s="877"/>
      <c r="VBL82" s="878"/>
      <c r="VBM82" s="879"/>
      <c r="VBN82" s="873"/>
      <c r="VBO82" s="875"/>
      <c r="VBP82" s="880"/>
      <c r="VBQ82" s="874"/>
      <c r="VBR82" s="874"/>
      <c r="VBS82" s="874"/>
      <c r="VBT82" s="875"/>
      <c r="VBU82" s="881"/>
      <c r="VBV82" s="874"/>
      <c r="VBW82" s="875"/>
      <c r="VBX82" s="874"/>
      <c r="VBY82" s="882"/>
      <c r="VBZ82" s="874"/>
      <c r="VCA82" s="874"/>
      <c r="VCB82" s="883"/>
      <c r="VCC82" s="873"/>
      <c r="VCD82" s="875"/>
      <c r="VCE82" s="875"/>
      <c r="VCF82" s="874"/>
      <c r="VCG82" s="874"/>
      <c r="VCH82" s="883"/>
      <c r="VCI82" s="872"/>
      <c r="VCJ82" s="873"/>
      <c r="VCK82" s="874"/>
      <c r="VCL82" s="875"/>
      <c r="VCM82" s="876"/>
      <c r="VCN82" s="877"/>
      <c r="VCO82" s="877"/>
      <c r="VCP82" s="878"/>
      <c r="VCQ82" s="879"/>
      <c r="VCR82" s="873"/>
      <c r="VCS82" s="875"/>
      <c r="VCT82" s="880"/>
      <c r="VCU82" s="874"/>
      <c r="VCV82" s="874"/>
      <c r="VCW82" s="874"/>
      <c r="VCX82" s="875"/>
      <c r="VCY82" s="881"/>
      <c r="VCZ82" s="874"/>
      <c r="VDA82" s="875"/>
      <c r="VDB82" s="874"/>
      <c r="VDC82" s="882"/>
      <c r="VDD82" s="874"/>
      <c r="VDE82" s="874"/>
      <c r="VDF82" s="883"/>
      <c r="VDG82" s="873"/>
      <c r="VDH82" s="875"/>
      <c r="VDI82" s="875"/>
      <c r="VDJ82" s="874"/>
      <c r="VDK82" s="874"/>
      <c r="VDL82" s="883"/>
      <c r="VDM82" s="872"/>
      <c r="VDN82" s="873"/>
      <c r="VDO82" s="874"/>
      <c r="VDP82" s="875"/>
      <c r="VDQ82" s="876"/>
      <c r="VDR82" s="877"/>
      <c r="VDS82" s="877"/>
      <c r="VDT82" s="878"/>
      <c r="VDU82" s="879"/>
      <c r="VDV82" s="873"/>
      <c r="VDW82" s="875"/>
      <c r="VDX82" s="880"/>
      <c r="VDY82" s="874"/>
      <c r="VDZ82" s="874"/>
      <c r="VEA82" s="874"/>
      <c r="VEB82" s="875"/>
      <c r="VEC82" s="881"/>
      <c r="VED82" s="874"/>
      <c r="VEE82" s="875"/>
      <c r="VEF82" s="874"/>
      <c r="VEG82" s="882"/>
      <c r="VEH82" s="874"/>
      <c r="VEI82" s="874"/>
      <c r="VEJ82" s="883"/>
      <c r="VEK82" s="873"/>
      <c r="VEL82" s="875"/>
      <c r="VEM82" s="875"/>
      <c r="VEN82" s="874"/>
      <c r="VEO82" s="874"/>
      <c r="VEP82" s="883"/>
      <c r="VEQ82" s="872"/>
      <c r="VER82" s="873"/>
      <c r="VES82" s="874"/>
      <c r="VET82" s="875"/>
      <c r="VEU82" s="876"/>
      <c r="VEV82" s="877"/>
      <c r="VEW82" s="877"/>
      <c r="VEX82" s="878"/>
      <c r="VEY82" s="879"/>
      <c r="VEZ82" s="873"/>
      <c r="VFA82" s="875"/>
      <c r="VFB82" s="880"/>
      <c r="VFC82" s="874"/>
      <c r="VFD82" s="874"/>
      <c r="VFE82" s="874"/>
      <c r="VFF82" s="875"/>
      <c r="VFG82" s="881"/>
      <c r="VFH82" s="874"/>
      <c r="VFI82" s="875"/>
      <c r="VFJ82" s="874"/>
      <c r="VFK82" s="882"/>
      <c r="VFL82" s="874"/>
      <c r="VFM82" s="874"/>
      <c r="VFN82" s="883"/>
      <c r="VFO82" s="873"/>
      <c r="VFP82" s="875"/>
      <c r="VFQ82" s="875"/>
      <c r="VFR82" s="874"/>
      <c r="VFS82" s="874"/>
      <c r="VFT82" s="883"/>
      <c r="VFU82" s="872"/>
      <c r="VFV82" s="873"/>
      <c r="VFW82" s="874"/>
      <c r="VFX82" s="875"/>
      <c r="VFY82" s="876"/>
      <c r="VFZ82" s="877"/>
      <c r="VGA82" s="877"/>
      <c r="VGB82" s="878"/>
      <c r="VGC82" s="879"/>
      <c r="VGD82" s="873"/>
      <c r="VGE82" s="875"/>
      <c r="VGF82" s="880"/>
      <c r="VGG82" s="874"/>
      <c r="VGH82" s="874"/>
      <c r="VGI82" s="874"/>
      <c r="VGJ82" s="875"/>
      <c r="VGK82" s="881"/>
      <c r="VGL82" s="874"/>
      <c r="VGM82" s="875"/>
      <c r="VGN82" s="874"/>
      <c r="VGO82" s="882"/>
      <c r="VGP82" s="874"/>
      <c r="VGQ82" s="874"/>
      <c r="VGR82" s="883"/>
      <c r="VGS82" s="873"/>
      <c r="VGT82" s="875"/>
      <c r="VGU82" s="875"/>
      <c r="VGV82" s="874"/>
      <c r="VGW82" s="874"/>
      <c r="VGX82" s="883"/>
      <c r="VGY82" s="872"/>
      <c r="VGZ82" s="873"/>
      <c r="VHA82" s="874"/>
      <c r="VHB82" s="875"/>
      <c r="VHC82" s="876"/>
      <c r="VHD82" s="877"/>
      <c r="VHE82" s="877"/>
      <c r="VHF82" s="878"/>
      <c r="VHG82" s="879"/>
      <c r="VHH82" s="873"/>
      <c r="VHI82" s="875"/>
      <c r="VHJ82" s="880"/>
      <c r="VHK82" s="874"/>
      <c r="VHL82" s="874"/>
      <c r="VHM82" s="874"/>
      <c r="VHN82" s="875"/>
      <c r="VHO82" s="881"/>
      <c r="VHP82" s="874"/>
      <c r="VHQ82" s="875"/>
      <c r="VHR82" s="874"/>
      <c r="VHS82" s="882"/>
      <c r="VHT82" s="874"/>
      <c r="VHU82" s="874"/>
      <c r="VHV82" s="883"/>
      <c r="VHW82" s="873"/>
      <c r="VHX82" s="875"/>
      <c r="VHY82" s="875"/>
      <c r="VHZ82" s="874"/>
      <c r="VIA82" s="874"/>
      <c r="VIB82" s="883"/>
      <c r="VIC82" s="872"/>
      <c r="VID82" s="873"/>
      <c r="VIE82" s="874"/>
      <c r="VIF82" s="875"/>
      <c r="VIG82" s="876"/>
      <c r="VIH82" s="877"/>
      <c r="VII82" s="877"/>
      <c r="VIJ82" s="878"/>
      <c r="VIK82" s="879"/>
      <c r="VIL82" s="873"/>
      <c r="VIM82" s="875"/>
      <c r="VIN82" s="880"/>
      <c r="VIO82" s="874"/>
      <c r="VIP82" s="874"/>
      <c r="VIQ82" s="874"/>
      <c r="VIR82" s="875"/>
      <c r="VIS82" s="881"/>
      <c r="VIT82" s="874"/>
      <c r="VIU82" s="875"/>
      <c r="VIV82" s="874"/>
      <c r="VIW82" s="882"/>
      <c r="VIX82" s="874"/>
      <c r="VIY82" s="874"/>
      <c r="VIZ82" s="883"/>
      <c r="VJA82" s="873"/>
      <c r="VJB82" s="875"/>
      <c r="VJC82" s="875"/>
      <c r="VJD82" s="874"/>
      <c r="VJE82" s="874"/>
      <c r="VJF82" s="883"/>
      <c r="VJG82" s="872"/>
      <c r="VJH82" s="873"/>
      <c r="VJI82" s="874"/>
      <c r="VJJ82" s="875"/>
      <c r="VJK82" s="876"/>
      <c r="VJL82" s="877"/>
      <c r="VJM82" s="877"/>
      <c r="VJN82" s="878"/>
      <c r="VJO82" s="879"/>
      <c r="VJP82" s="873"/>
      <c r="VJQ82" s="875"/>
      <c r="VJR82" s="880"/>
      <c r="VJS82" s="874"/>
      <c r="VJT82" s="874"/>
      <c r="VJU82" s="874"/>
      <c r="VJV82" s="875"/>
      <c r="VJW82" s="881"/>
      <c r="VJX82" s="874"/>
      <c r="VJY82" s="875"/>
      <c r="VJZ82" s="874"/>
      <c r="VKA82" s="882"/>
      <c r="VKB82" s="874"/>
      <c r="VKC82" s="874"/>
      <c r="VKD82" s="883"/>
      <c r="VKE82" s="873"/>
      <c r="VKF82" s="875"/>
      <c r="VKG82" s="875"/>
      <c r="VKH82" s="874"/>
      <c r="VKI82" s="874"/>
      <c r="VKJ82" s="883"/>
      <c r="VKK82" s="872"/>
      <c r="VKL82" s="873"/>
      <c r="VKM82" s="874"/>
      <c r="VKN82" s="875"/>
      <c r="VKO82" s="876"/>
      <c r="VKP82" s="877"/>
      <c r="VKQ82" s="877"/>
      <c r="VKR82" s="878"/>
      <c r="VKS82" s="879"/>
      <c r="VKT82" s="873"/>
      <c r="VKU82" s="875"/>
      <c r="VKV82" s="880"/>
      <c r="VKW82" s="874"/>
      <c r="VKX82" s="874"/>
      <c r="VKY82" s="874"/>
      <c r="VKZ82" s="875"/>
      <c r="VLA82" s="881"/>
      <c r="VLB82" s="874"/>
      <c r="VLC82" s="875"/>
      <c r="VLD82" s="874"/>
      <c r="VLE82" s="882"/>
      <c r="VLF82" s="874"/>
      <c r="VLG82" s="874"/>
      <c r="VLH82" s="883"/>
      <c r="VLI82" s="873"/>
      <c r="VLJ82" s="875"/>
      <c r="VLK82" s="875"/>
      <c r="VLL82" s="874"/>
      <c r="VLM82" s="874"/>
      <c r="VLN82" s="883"/>
      <c r="VLO82" s="872"/>
      <c r="VLP82" s="873"/>
      <c r="VLQ82" s="874"/>
      <c r="VLR82" s="875"/>
      <c r="VLS82" s="876"/>
      <c r="VLT82" s="877"/>
      <c r="VLU82" s="877"/>
      <c r="VLV82" s="878"/>
      <c r="VLW82" s="879"/>
      <c r="VLX82" s="873"/>
      <c r="VLY82" s="875"/>
      <c r="VLZ82" s="880"/>
      <c r="VMA82" s="874"/>
      <c r="VMB82" s="874"/>
      <c r="VMC82" s="874"/>
      <c r="VMD82" s="875"/>
      <c r="VME82" s="881"/>
      <c r="VMF82" s="874"/>
      <c r="VMG82" s="875"/>
      <c r="VMH82" s="874"/>
      <c r="VMI82" s="882"/>
      <c r="VMJ82" s="874"/>
      <c r="VMK82" s="874"/>
      <c r="VML82" s="883"/>
      <c r="VMM82" s="873"/>
      <c r="VMN82" s="875"/>
      <c r="VMO82" s="875"/>
      <c r="VMP82" s="874"/>
      <c r="VMQ82" s="874"/>
      <c r="VMR82" s="883"/>
      <c r="VMS82" s="872"/>
      <c r="VMT82" s="873"/>
      <c r="VMU82" s="874"/>
      <c r="VMV82" s="875"/>
      <c r="VMW82" s="876"/>
      <c r="VMX82" s="877"/>
      <c r="VMY82" s="877"/>
      <c r="VMZ82" s="878"/>
      <c r="VNA82" s="879"/>
      <c r="VNB82" s="873"/>
      <c r="VNC82" s="875"/>
      <c r="VND82" s="880"/>
      <c r="VNE82" s="874"/>
      <c r="VNF82" s="874"/>
      <c r="VNG82" s="874"/>
      <c r="VNH82" s="875"/>
      <c r="VNI82" s="881"/>
      <c r="VNJ82" s="874"/>
      <c r="VNK82" s="875"/>
      <c r="VNL82" s="874"/>
      <c r="VNM82" s="882"/>
      <c r="VNN82" s="874"/>
      <c r="VNO82" s="874"/>
      <c r="VNP82" s="883"/>
      <c r="VNQ82" s="873"/>
      <c r="VNR82" s="875"/>
      <c r="VNS82" s="875"/>
      <c r="VNT82" s="874"/>
      <c r="VNU82" s="874"/>
      <c r="VNV82" s="883"/>
      <c r="VNW82" s="872"/>
      <c r="VNX82" s="873"/>
      <c r="VNY82" s="874"/>
      <c r="VNZ82" s="875"/>
      <c r="VOA82" s="876"/>
      <c r="VOB82" s="877"/>
      <c r="VOC82" s="877"/>
      <c r="VOD82" s="878"/>
      <c r="VOE82" s="879"/>
      <c r="VOF82" s="873"/>
      <c r="VOG82" s="875"/>
      <c r="VOH82" s="880"/>
      <c r="VOI82" s="874"/>
      <c r="VOJ82" s="874"/>
      <c r="VOK82" s="874"/>
      <c r="VOL82" s="875"/>
      <c r="VOM82" s="881"/>
      <c r="VON82" s="874"/>
      <c r="VOO82" s="875"/>
      <c r="VOP82" s="874"/>
      <c r="VOQ82" s="882"/>
      <c r="VOR82" s="874"/>
      <c r="VOS82" s="874"/>
      <c r="VOT82" s="883"/>
      <c r="VOU82" s="873"/>
      <c r="VOV82" s="875"/>
      <c r="VOW82" s="875"/>
      <c r="VOX82" s="874"/>
      <c r="VOY82" s="874"/>
      <c r="VOZ82" s="883"/>
      <c r="VPA82" s="872"/>
      <c r="VPB82" s="873"/>
      <c r="VPC82" s="874"/>
      <c r="VPD82" s="875"/>
      <c r="VPE82" s="876"/>
      <c r="VPF82" s="877"/>
      <c r="VPG82" s="877"/>
      <c r="VPH82" s="878"/>
      <c r="VPI82" s="879"/>
      <c r="VPJ82" s="873"/>
      <c r="VPK82" s="875"/>
      <c r="VPL82" s="880"/>
      <c r="VPM82" s="874"/>
      <c r="VPN82" s="874"/>
      <c r="VPO82" s="874"/>
      <c r="VPP82" s="875"/>
      <c r="VPQ82" s="881"/>
      <c r="VPR82" s="874"/>
      <c r="VPS82" s="875"/>
      <c r="VPT82" s="874"/>
      <c r="VPU82" s="882"/>
      <c r="VPV82" s="874"/>
      <c r="VPW82" s="874"/>
      <c r="VPX82" s="883"/>
      <c r="VPY82" s="873"/>
      <c r="VPZ82" s="875"/>
      <c r="VQA82" s="875"/>
      <c r="VQB82" s="874"/>
      <c r="VQC82" s="874"/>
      <c r="VQD82" s="883"/>
      <c r="VQE82" s="872"/>
      <c r="VQF82" s="873"/>
      <c r="VQG82" s="874"/>
      <c r="VQH82" s="875"/>
      <c r="VQI82" s="876"/>
      <c r="VQJ82" s="877"/>
      <c r="VQK82" s="877"/>
      <c r="VQL82" s="878"/>
      <c r="VQM82" s="879"/>
      <c r="VQN82" s="873"/>
      <c r="VQO82" s="875"/>
      <c r="VQP82" s="880"/>
      <c r="VQQ82" s="874"/>
      <c r="VQR82" s="874"/>
      <c r="VQS82" s="874"/>
      <c r="VQT82" s="875"/>
      <c r="VQU82" s="881"/>
      <c r="VQV82" s="874"/>
      <c r="VQW82" s="875"/>
      <c r="VQX82" s="874"/>
      <c r="VQY82" s="882"/>
      <c r="VQZ82" s="874"/>
      <c r="VRA82" s="874"/>
      <c r="VRB82" s="883"/>
      <c r="VRC82" s="873"/>
      <c r="VRD82" s="875"/>
      <c r="VRE82" s="875"/>
      <c r="VRF82" s="874"/>
      <c r="VRG82" s="874"/>
      <c r="VRH82" s="883"/>
      <c r="VRI82" s="872"/>
      <c r="VRJ82" s="873"/>
      <c r="VRK82" s="874"/>
      <c r="VRL82" s="875"/>
      <c r="VRM82" s="876"/>
      <c r="VRN82" s="877"/>
      <c r="VRO82" s="877"/>
      <c r="VRP82" s="878"/>
      <c r="VRQ82" s="879"/>
      <c r="VRR82" s="873"/>
      <c r="VRS82" s="875"/>
      <c r="VRT82" s="880"/>
      <c r="VRU82" s="874"/>
      <c r="VRV82" s="874"/>
      <c r="VRW82" s="874"/>
      <c r="VRX82" s="875"/>
      <c r="VRY82" s="881"/>
      <c r="VRZ82" s="874"/>
      <c r="VSA82" s="875"/>
      <c r="VSB82" s="874"/>
      <c r="VSC82" s="882"/>
      <c r="VSD82" s="874"/>
      <c r="VSE82" s="874"/>
      <c r="VSF82" s="883"/>
      <c r="VSG82" s="873"/>
      <c r="VSH82" s="875"/>
      <c r="VSI82" s="875"/>
      <c r="VSJ82" s="874"/>
      <c r="VSK82" s="874"/>
      <c r="VSL82" s="883"/>
      <c r="VSM82" s="872"/>
      <c r="VSN82" s="873"/>
      <c r="VSO82" s="874"/>
      <c r="VSP82" s="875"/>
      <c r="VSQ82" s="876"/>
      <c r="VSR82" s="877"/>
      <c r="VSS82" s="877"/>
      <c r="VST82" s="878"/>
      <c r="VSU82" s="879"/>
      <c r="VSV82" s="873"/>
      <c r="VSW82" s="875"/>
      <c r="VSX82" s="880"/>
      <c r="VSY82" s="874"/>
      <c r="VSZ82" s="874"/>
      <c r="VTA82" s="874"/>
      <c r="VTB82" s="875"/>
      <c r="VTC82" s="881"/>
      <c r="VTD82" s="874"/>
      <c r="VTE82" s="875"/>
      <c r="VTF82" s="874"/>
      <c r="VTG82" s="882"/>
      <c r="VTH82" s="874"/>
      <c r="VTI82" s="874"/>
      <c r="VTJ82" s="883"/>
      <c r="VTK82" s="873"/>
      <c r="VTL82" s="875"/>
      <c r="VTM82" s="875"/>
      <c r="VTN82" s="874"/>
      <c r="VTO82" s="874"/>
      <c r="VTP82" s="883"/>
      <c r="VTQ82" s="872"/>
      <c r="VTR82" s="873"/>
      <c r="VTS82" s="874"/>
      <c r="VTT82" s="875"/>
      <c r="VTU82" s="876"/>
      <c r="VTV82" s="877"/>
      <c r="VTW82" s="877"/>
      <c r="VTX82" s="878"/>
      <c r="VTY82" s="879"/>
      <c r="VTZ82" s="873"/>
      <c r="VUA82" s="875"/>
      <c r="VUB82" s="880"/>
      <c r="VUC82" s="874"/>
      <c r="VUD82" s="874"/>
      <c r="VUE82" s="874"/>
      <c r="VUF82" s="875"/>
      <c r="VUG82" s="881"/>
      <c r="VUH82" s="874"/>
      <c r="VUI82" s="875"/>
      <c r="VUJ82" s="874"/>
      <c r="VUK82" s="882"/>
      <c r="VUL82" s="874"/>
      <c r="VUM82" s="874"/>
      <c r="VUN82" s="883"/>
      <c r="VUO82" s="873"/>
      <c r="VUP82" s="875"/>
      <c r="VUQ82" s="875"/>
      <c r="VUR82" s="874"/>
      <c r="VUS82" s="874"/>
      <c r="VUT82" s="883"/>
      <c r="VUU82" s="872"/>
      <c r="VUV82" s="873"/>
      <c r="VUW82" s="874"/>
      <c r="VUX82" s="875"/>
      <c r="VUY82" s="876"/>
      <c r="VUZ82" s="877"/>
      <c r="VVA82" s="877"/>
      <c r="VVB82" s="878"/>
      <c r="VVC82" s="879"/>
      <c r="VVD82" s="873"/>
      <c r="VVE82" s="875"/>
      <c r="VVF82" s="880"/>
      <c r="VVG82" s="874"/>
      <c r="VVH82" s="874"/>
      <c r="VVI82" s="874"/>
      <c r="VVJ82" s="875"/>
      <c r="VVK82" s="881"/>
      <c r="VVL82" s="874"/>
      <c r="VVM82" s="875"/>
      <c r="VVN82" s="874"/>
      <c r="VVO82" s="882"/>
      <c r="VVP82" s="874"/>
      <c r="VVQ82" s="874"/>
      <c r="VVR82" s="883"/>
      <c r="VVS82" s="873"/>
      <c r="VVT82" s="875"/>
      <c r="VVU82" s="875"/>
      <c r="VVV82" s="874"/>
      <c r="VVW82" s="874"/>
      <c r="VVX82" s="883"/>
      <c r="VVY82" s="872"/>
      <c r="VVZ82" s="873"/>
      <c r="VWA82" s="874"/>
      <c r="VWB82" s="875"/>
      <c r="VWC82" s="876"/>
      <c r="VWD82" s="877"/>
      <c r="VWE82" s="877"/>
      <c r="VWF82" s="878"/>
      <c r="VWG82" s="879"/>
      <c r="VWH82" s="873"/>
      <c r="VWI82" s="875"/>
      <c r="VWJ82" s="880"/>
      <c r="VWK82" s="874"/>
      <c r="VWL82" s="874"/>
      <c r="VWM82" s="874"/>
      <c r="VWN82" s="875"/>
      <c r="VWO82" s="881"/>
      <c r="VWP82" s="874"/>
      <c r="VWQ82" s="875"/>
      <c r="VWR82" s="874"/>
      <c r="VWS82" s="882"/>
      <c r="VWT82" s="874"/>
      <c r="VWU82" s="874"/>
      <c r="VWV82" s="883"/>
      <c r="VWW82" s="873"/>
      <c r="VWX82" s="875"/>
      <c r="VWY82" s="875"/>
      <c r="VWZ82" s="874"/>
      <c r="VXA82" s="874"/>
      <c r="VXB82" s="883"/>
      <c r="VXC82" s="872"/>
      <c r="VXD82" s="873"/>
      <c r="VXE82" s="874"/>
      <c r="VXF82" s="875"/>
      <c r="VXG82" s="876"/>
      <c r="VXH82" s="877"/>
      <c r="VXI82" s="877"/>
      <c r="VXJ82" s="878"/>
      <c r="VXK82" s="879"/>
      <c r="VXL82" s="873"/>
      <c r="VXM82" s="875"/>
      <c r="VXN82" s="880"/>
      <c r="VXO82" s="874"/>
      <c r="VXP82" s="874"/>
      <c r="VXQ82" s="874"/>
      <c r="VXR82" s="875"/>
      <c r="VXS82" s="881"/>
      <c r="VXT82" s="874"/>
      <c r="VXU82" s="875"/>
      <c r="VXV82" s="874"/>
      <c r="VXW82" s="882"/>
      <c r="VXX82" s="874"/>
      <c r="VXY82" s="874"/>
      <c r="VXZ82" s="883"/>
      <c r="VYA82" s="873"/>
      <c r="VYB82" s="875"/>
      <c r="VYC82" s="875"/>
      <c r="VYD82" s="874"/>
      <c r="VYE82" s="874"/>
      <c r="VYF82" s="883"/>
      <c r="VYG82" s="872"/>
      <c r="VYH82" s="873"/>
      <c r="VYI82" s="874"/>
      <c r="VYJ82" s="875"/>
      <c r="VYK82" s="876"/>
      <c r="VYL82" s="877"/>
      <c r="VYM82" s="877"/>
      <c r="VYN82" s="878"/>
      <c r="VYO82" s="879"/>
      <c r="VYP82" s="873"/>
      <c r="VYQ82" s="875"/>
      <c r="VYR82" s="880"/>
      <c r="VYS82" s="874"/>
      <c r="VYT82" s="874"/>
      <c r="VYU82" s="874"/>
      <c r="VYV82" s="875"/>
      <c r="VYW82" s="881"/>
      <c r="VYX82" s="874"/>
      <c r="VYY82" s="875"/>
      <c r="VYZ82" s="874"/>
      <c r="VZA82" s="882"/>
      <c r="VZB82" s="874"/>
      <c r="VZC82" s="874"/>
      <c r="VZD82" s="883"/>
      <c r="VZE82" s="873"/>
      <c r="VZF82" s="875"/>
      <c r="VZG82" s="875"/>
      <c r="VZH82" s="874"/>
      <c r="VZI82" s="874"/>
      <c r="VZJ82" s="883"/>
      <c r="VZK82" s="872"/>
      <c r="VZL82" s="873"/>
      <c r="VZM82" s="874"/>
      <c r="VZN82" s="875"/>
      <c r="VZO82" s="876"/>
      <c r="VZP82" s="877"/>
      <c r="VZQ82" s="877"/>
      <c r="VZR82" s="878"/>
      <c r="VZS82" s="879"/>
      <c r="VZT82" s="873"/>
      <c r="VZU82" s="875"/>
      <c r="VZV82" s="880"/>
      <c r="VZW82" s="874"/>
      <c r="VZX82" s="874"/>
      <c r="VZY82" s="874"/>
      <c r="VZZ82" s="875"/>
      <c r="WAA82" s="881"/>
      <c r="WAB82" s="874"/>
      <c r="WAC82" s="875"/>
      <c r="WAD82" s="874"/>
      <c r="WAE82" s="882"/>
      <c r="WAF82" s="874"/>
      <c r="WAG82" s="874"/>
      <c r="WAH82" s="883"/>
      <c r="WAI82" s="873"/>
      <c r="WAJ82" s="875"/>
      <c r="WAK82" s="875"/>
      <c r="WAL82" s="874"/>
      <c r="WAM82" s="874"/>
      <c r="WAN82" s="883"/>
      <c r="WAO82" s="872"/>
      <c r="WAP82" s="873"/>
      <c r="WAQ82" s="874"/>
      <c r="WAR82" s="875"/>
      <c r="WAS82" s="876"/>
      <c r="WAT82" s="877"/>
      <c r="WAU82" s="877"/>
      <c r="WAV82" s="878"/>
      <c r="WAW82" s="879"/>
      <c r="WAX82" s="873"/>
      <c r="WAY82" s="875"/>
      <c r="WAZ82" s="880"/>
      <c r="WBA82" s="874"/>
      <c r="WBB82" s="874"/>
      <c r="WBC82" s="874"/>
      <c r="WBD82" s="875"/>
      <c r="WBE82" s="881"/>
      <c r="WBF82" s="874"/>
      <c r="WBG82" s="875"/>
      <c r="WBH82" s="874"/>
      <c r="WBI82" s="882"/>
      <c r="WBJ82" s="874"/>
      <c r="WBK82" s="874"/>
      <c r="WBL82" s="883"/>
      <c r="WBM82" s="873"/>
      <c r="WBN82" s="875"/>
      <c r="WBO82" s="875"/>
      <c r="WBP82" s="874"/>
      <c r="WBQ82" s="874"/>
      <c r="WBR82" s="883"/>
      <c r="WBS82" s="872"/>
      <c r="WBT82" s="873"/>
      <c r="WBU82" s="874"/>
      <c r="WBV82" s="875"/>
      <c r="WBW82" s="876"/>
      <c r="WBX82" s="877"/>
      <c r="WBY82" s="877"/>
      <c r="WBZ82" s="878"/>
      <c r="WCA82" s="879"/>
      <c r="WCB82" s="873"/>
      <c r="WCC82" s="875"/>
      <c r="WCD82" s="880"/>
      <c r="WCE82" s="874"/>
      <c r="WCF82" s="874"/>
      <c r="WCG82" s="874"/>
      <c r="WCH82" s="875"/>
      <c r="WCI82" s="881"/>
      <c r="WCJ82" s="874"/>
      <c r="WCK82" s="875"/>
      <c r="WCL82" s="874"/>
      <c r="WCM82" s="882"/>
      <c r="WCN82" s="874"/>
      <c r="WCO82" s="874"/>
      <c r="WCP82" s="883"/>
      <c r="WCQ82" s="873"/>
      <c r="WCR82" s="875"/>
      <c r="WCS82" s="875"/>
      <c r="WCT82" s="874"/>
      <c r="WCU82" s="874"/>
      <c r="WCV82" s="883"/>
      <c r="WCW82" s="872"/>
      <c r="WCX82" s="873"/>
      <c r="WCY82" s="874"/>
      <c r="WCZ82" s="875"/>
      <c r="WDA82" s="876"/>
      <c r="WDB82" s="877"/>
      <c r="WDC82" s="877"/>
      <c r="WDD82" s="878"/>
      <c r="WDE82" s="879"/>
      <c r="WDF82" s="873"/>
      <c r="WDG82" s="875"/>
      <c r="WDH82" s="880"/>
      <c r="WDI82" s="874"/>
      <c r="WDJ82" s="874"/>
      <c r="WDK82" s="874"/>
      <c r="WDL82" s="875"/>
      <c r="WDM82" s="881"/>
      <c r="WDN82" s="874"/>
      <c r="WDO82" s="875"/>
      <c r="WDP82" s="874"/>
      <c r="WDQ82" s="882"/>
      <c r="WDR82" s="874"/>
      <c r="WDS82" s="874"/>
      <c r="WDT82" s="883"/>
      <c r="WDU82" s="873"/>
      <c r="WDV82" s="875"/>
      <c r="WDW82" s="875"/>
      <c r="WDX82" s="874"/>
      <c r="WDY82" s="874"/>
      <c r="WDZ82" s="883"/>
      <c r="WEA82" s="872"/>
      <c r="WEB82" s="873"/>
      <c r="WEC82" s="874"/>
      <c r="WED82" s="875"/>
      <c r="WEE82" s="876"/>
      <c r="WEF82" s="877"/>
      <c r="WEG82" s="877"/>
      <c r="WEH82" s="878"/>
      <c r="WEI82" s="879"/>
      <c r="WEJ82" s="873"/>
      <c r="WEK82" s="875"/>
      <c r="WEL82" s="880"/>
      <c r="WEM82" s="874"/>
      <c r="WEN82" s="874"/>
      <c r="WEO82" s="874"/>
      <c r="WEP82" s="875"/>
      <c r="WEQ82" s="881"/>
      <c r="WER82" s="874"/>
      <c r="WES82" s="875"/>
      <c r="WET82" s="874"/>
      <c r="WEU82" s="882"/>
      <c r="WEV82" s="874"/>
      <c r="WEW82" s="874"/>
      <c r="WEX82" s="883"/>
      <c r="WEY82" s="873"/>
      <c r="WEZ82" s="875"/>
      <c r="WFA82" s="875"/>
      <c r="WFB82" s="874"/>
      <c r="WFC82" s="874"/>
      <c r="WFD82" s="883"/>
      <c r="WFE82" s="872"/>
      <c r="WFF82" s="873"/>
      <c r="WFG82" s="874"/>
      <c r="WFH82" s="875"/>
      <c r="WFI82" s="876"/>
      <c r="WFJ82" s="877"/>
      <c r="WFK82" s="877"/>
      <c r="WFL82" s="878"/>
      <c r="WFM82" s="879"/>
      <c r="WFN82" s="873"/>
      <c r="WFO82" s="875"/>
      <c r="WFP82" s="880"/>
      <c r="WFQ82" s="874"/>
      <c r="WFR82" s="874"/>
      <c r="WFS82" s="874"/>
      <c r="WFT82" s="875"/>
      <c r="WFU82" s="881"/>
      <c r="WFV82" s="874"/>
      <c r="WFW82" s="875"/>
      <c r="WFX82" s="874"/>
      <c r="WFY82" s="882"/>
      <c r="WFZ82" s="874"/>
      <c r="WGA82" s="874"/>
      <c r="WGB82" s="883"/>
      <c r="WGC82" s="873"/>
      <c r="WGD82" s="875"/>
      <c r="WGE82" s="875"/>
      <c r="WGF82" s="874"/>
      <c r="WGG82" s="874"/>
      <c r="WGH82" s="883"/>
      <c r="WGI82" s="872"/>
      <c r="WGJ82" s="873"/>
      <c r="WGK82" s="874"/>
      <c r="WGL82" s="875"/>
      <c r="WGM82" s="876"/>
      <c r="WGN82" s="877"/>
      <c r="WGO82" s="877"/>
      <c r="WGP82" s="878"/>
      <c r="WGQ82" s="879"/>
      <c r="WGR82" s="873"/>
      <c r="WGS82" s="875"/>
      <c r="WGT82" s="880"/>
      <c r="WGU82" s="874"/>
      <c r="WGV82" s="874"/>
      <c r="WGW82" s="874"/>
      <c r="WGX82" s="875"/>
      <c r="WGY82" s="881"/>
      <c r="WGZ82" s="874"/>
      <c r="WHA82" s="875"/>
      <c r="WHB82" s="874"/>
      <c r="WHC82" s="882"/>
      <c r="WHD82" s="874"/>
      <c r="WHE82" s="874"/>
      <c r="WHF82" s="883"/>
      <c r="WHG82" s="873"/>
      <c r="WHH82" s="875"/>
      <c r="WHI82" s="875"/>
      <c r="WHJ82" s="874"/>
      <c r="WHK82" s="874"/>
      <c r="WHL82" s="883"/>
      <c r="WHM82" s="872"/>
      <c r="WHN82" s="873"/>
      <c r="WHO82" s="874"/>
      <c r="WHP82" s="875"/>
      <c r="WHQ82" s="876"/>
      <c r="WHR82" s="877"/>
      <c r="WHS82" s="877"/>
      <c r="WHT82" s="878"/>
      <c r="WHU82" s="879"/>
      <c r="WHV82" s="873"/>
      <c r="WHW82" s="875"/>
      <c r="WHX82" s="880"/>
      <c r="WHY82" s="874"/>
      <c r="WHZ82" s="874"/>
      <c r="WIA82" s="874"/>
      <c r="WIB82" s="875"/>
      <c r="WIC82" s="881"/>
      <c r="WID82" s="874"/>
      <c r="WIE82" s="875"/>
      <c r="WIF82" s="874"/>
      <c r="WIG82" s="882"/>
      <c r="WIH82" s="874"/>
      <c r="WII82" s="874"/>
      <c r="WIJ82" s="883"/>
      <c r="WIK82" s="873"/>
      <c r="WIL82" s="875"/>
      <c r="WIM82" s="875"/>
      <c r="WIN82" s="874"/>
      <c r="WIO82" s="874"/>
      <c r="WIP82" s="883"/>
      <c r="WIQ82" s="872"/>
      <c r="WIR82" s="873"/>
      <c r="WIS82" s="874"/>
      <c r="WIT82" s="875"/>
      <c r="WIU82" s="876"/>
      <c r="WIV82" s="877"/>
      <c r="WIW82" s="877"/>
      <c r="WIX82" s="878"/>
      <c r="WIY82" s="879"/>
      <c r="WIZ82" s="873"/>
      <c r="WJA82" s="875"/>
      <c r="WJB82" s="880"/>
      <c r="WJC82" s="874"/>
      <c r="WJD82" s="874"/>
      <c r="WJE82" s="874"/>
      <c r="WJF82" s="875"/>
      <c r="WJG82" s="881"/>
      <c r="WJH82" s="874"/>
      <c r="WJI82" s="875"/>
      <c r="WJJ82" s="874"/>
      <c r="WJK82" s="882"/>
      <c r="WJL82" s="874"/>
      <c r="WJM82" s="874"/>
      <c r="WJN82" s="883"/>
      <c r="WJO82" s="873"/>
      <c r="WJP82" s="875"/>
      <c r="WJQ82" s="875"/>
      <c r="WJR82" s="874"/>
      <c r="WJS82" s="874"/>
      <c r="WJT82" s="883"/>
      <c r="WJU82" s="872"/>
      <c r="WJV82" s="873"/>
      <c r="WJW82" s="874"/>
      <c r="WJX82" s="875"/>
      <c r="WJY82" s="876"/>
      <c r="WJZ82" s="877"/>
      <c r="WKA82" s="877"/>
      <c r="WKB82" s="878"/>
      <c r="WKC82" s="879"/>
      <c r="WKD82" s="873"/>
      <c r="WKE82" s="875"/>
      <c r="WKF82" s="880"/>
      <c r="WKG82" s="874"/>
      <c r="WKH82" s="874"/>
      <c r="WKI82" s="874"/>
      <c r="WKJ82" s="875"/>
      <c r="WKK82" s="881"/>
      <c r="WKL82" s="874"/>
      <c r="WKM82" s="875"/>
      <c r="WKN82" s="874"/>
      <c r="WKO82" s="882"/>
      <c r="WKP82" s="874"/>
      <c r="WKQ82" s="874"/>
      <c r="WKR82" s="883"/>
      <c r="WKS82" s="873"/>
      <c r="WKT82" s="875"/>
      <c r="WKU82" s="875"/>
      <c r="WKV82" s="874"/>
      <c r="WKW82" s="874"/>
      <c r="WKX82" s="883"/>
      <c r="WKY82" s="872"/>
      <c r="WKZ82" s="873"/>
      <c r="WLA82" s="874"/>
      <c r="WLB82" s="875"/>
      <c r="WLC82" s="876"/>
      <c r="WLD82" s="877"/>
      <c r="WLE82" s="877"/>
      <c r="WLF82" s="878"/>
      <c r="WLG82" s="879"/>
      <c r="WLH82" s="873"/>
      <c r="WLI82" s="875"/>
      <c r="WLJ82" s="880"/>
      <c r="WLK82" s="874"/>
      <c r="WLL82" s="874"/>
      <c r="WLM82" s="874"/>
      <c r="WLN82" s="875"/>
      <c r="WLO82" s="881"/>
      <c r="WLP82" s="874"/>
      <c r="WLQ82" s="875"/>
      <c r="WLR82" s="874"/>
      <c r="WLS82" s="882"/>
      <c r="WLT82" s="874"/>
      <c r="WLU82" s="874"/>
      <c r="WLV82" s="883"/>
      <c r="WLW82" s="873"/>
      <c r="WLX82" s="875"/>
      <c r="WLY82" s="875"/>
      <c r="WLZ82" s="874"/>
      <c r="WMA82" s="874"/>
      <c r="WMB82" s="883"/>
      <c r="WMC82" s="872"/>
      <c r="WMD82" s="873"/>
      <c r="WME82" s="874"/>
      <c r="WMF82" s="875"/>
      <c r="WMG82" s="876"/>
      <c r="WMH82" s="877"/>
      <c r="WMI82" s="877"/>
      <c r="WMJ82" s="878"/>
      <c r="WMK82" s="879"/>
      <c r="WML82" s="873"/>
      <c r="WMM82" s="875"/>
      <c r="WMN82" s="880"/>
      <c r="WMO82" s="874"/>
      <c r="WMP82" s="874"/>
      <c r="WMQ82" s="874"/>
      <c r="WMR82" s="875"/>
      <c r="WMS82" s="881"/>
      <c r="WMT82" s="874"/>
      <c r="WMU82" s="875"/>
      <c r="WMV82" s="874"/>
      <c r="WMW82" s="882"/>
      <c r="WMX82" s="874"/>
      <c r="WMY82" s="874"/>
      <c r="WMZ82" s="883"/>
      <c r="WNA82" s="873"/>
      <c r="WNB82" s="875"/>
      <c r="WNC82" s="875"/>
      <c r="WND82" s="874"/>
      <c r="WNE82" s="874"/>
      <c r="WNF82" s="883"/>
      <c r="WNG82" s="872"/>
      <c r="WNH82" s="873"/>
      <c r="WNI82" s="874"/>
      <c r="WNJ82" s="875"/>
      <c r="WNK82" s="876"/>
      <c r="WNL82" s="877"/>
      <c r="WNM82" s="877"/>
      <c r="WNN82" s="878"/>
      <c r="WNO82" s="879"/>
      <c r="WNP82" s="873"/>
      <c r="WNQ82" s="875"/>
      <c r="WNR82" s="880"/>
      <c r="WNS82" s="874"/>
      <c r="WNT82" s="874"/>
      <c r="WNU82" s="874"/>
      <c r="WNV82" s="875"/>
      <c r="WNW82" s="881"/>
      <c r="WNX82" s="874"/>
      <c r="WNY82" s="875"/>
      <c r="WNZ82" s="874"/>
      <c r="WOA82" s="882"/>
      <c r="WOB82" s="874"/>
      <c r="WOC82" s="874"/>
      <c r="WOD82" s="883"/>
      <c r="WOE82" s="873"/>
      <c r="WOF82" s="875"/>
      <c r="WOG82" s="875"/>
      <c r="WOH82" s="874"/>
      <c r="WOI82" s="874"/>
      <c r="WOJ82" s="883"/>
      <c r="WOK82" s="872"/>
      <c r="WOL82" s="873"/>
      <c r="WOM82" s="874"/>
      <c r="WON82" s="875"/>
      <c r="WOO82" s="876"/>
      <c r="WOP82" s="877"/>
      <c r="WOQ82" s="877"/>
      <c r="WOR82" s="878"/>
      <c r="WOS82" s="879"/>
      <c r="WOT82" s="873"/>
      <c r="WOU82" s="875"/>
      <c r="WOV82" s="880"/>
      <c r="WOW82" s="874"/>
      <c r="WOX82" s="874"/>
      <c r="WOY82" s="874"/>
      <c r="WOZ82" s="875"/>
      <c r="WPA82" s="881"/>
      <c r="WPB82" s="874"/>
      <c r="WPC82" s="875"/>
      <c r="WPD82" s="874"/>
      <c r="WPE82" s="882"/>
      <c r="WPF82" s="874"/>
      <c r="WPG82" s="874"/>
      <c r="WPH82" s="883"/>
      <c r="WPI82" s="873"/>
      <c r="WPJ82" s="875"/>
      <c r="WPK82" s="875"/>
      <c r="WPL82" s="874"/>
      <c r="WPM82" s="874"/>
      <c r="WPN82" s="883"/>
      <c r="WPO82" s="872"/>
      <c r="WPP82" s="873"/>
      <c r="WPQ82" s="874"/>
      <c r="WPR82" s="875"/>
      <c r="WPS82" s="876"/>
      <c r="WPT82" s="877"/>
      <c r="WPU82" s="877"/>
      <c r="WPV82" s="878"/>
      <c r="WPW82" s="879"/>
      <c r="WPX82" s="873"/>
      <c r="WPY82" s="875"/>
      <c r="WPZ82" s="880"/>
      <c r="WQA82" s="874"/>
      <c r="WQB82" s="874"/>
      <c r="WQC82" s="874"/>
      <c r="WQD82" s="875"/>
      <c r="WQE82" s="881"/>
      <c r="WQF82" s="874"/>
      <c r="WQG82" s="875"/>
      <c r="WQH82" s="874"/>
      <c r="WQI82" s="882"/>
      <c r="WQJ82" s="874"/>
      <c r="WQK82" s="874"/>
      <c r="WQL82" s="883"/>
      <c r="WQM82" s="873"/>
      <c r="WQN82" s="875"/>
      <c r="WQO82" s="875"/>
      <c r="WQP82" s="874"/>
      <c r="WQQ82" s="874"/>
      <c r="WQR82" s="883"/>
      <c r="WQS82" s="872"/>
      <c r="WQT82" s="873"/>
      <c r="WQU82" s="874"/>
      <c r="WQV82" s="875"/>
      <c r="WQW82" s="876"/>
      <c r="WQX82" s="877"/>
      <c r="WQY82" s="877"/>
      <c r="WQZ82" s="878"/>
      <c r="WRA82" s="879"/>
      <c r="WRB82" s="873"/>
      <c r="WRC82" s="875"/>
      <c r="WRD82" s="880"/>
      <c r="WRE82" s="874"/>
      <c r="WRF82" s="874"/>
      <c r="WRG82" s="874"/>
      <c r="WRH82" s="875"/>
      <c r="WRI82" s="881"/>
      <c r="WRJ82" s="874"/>
      <c r="WRK82" s="875"/>
      <c r="WRL82" s="874"/>
      <c r="WRM82" s="882"/>
      <c r="WRN82" s="874"/>
      <c r="WRO82" s="874"/>
      <c r="WRP82" s="883"/>
      <c r="WRQ82" s="873"/>
      <c r="WRR82" s="875"/>
      <c r="WRS82" s="875"/>
      <c r="WRT82" s="874"/>
      <c r="WRU82" s="874"/>
      <c r="WRV82" s="883"/>
      <c r="WRW82" s="872"/>
      <c r="WRX82" s="873"/>
      <c r="WRY82" s="874"/>
      <c r="WRZ82" s="875"/>
      <c r="WSA82" s="876"/>
      <c r="WSB82" s="877"/>
      <c r="WSC82" s="877"/>
      <c r="WSD82" s="878"/>
      <c r="WSE82" s="879"/>
      <c r="WSF82" s="873"/>
      <c r="WSG82" s="875"/>
      <c r="WSH82" s="880"/>
      <c r="WSI82" s="874"/>
      <c r="WSJ82" s="874"/>
      <c r="WSK82" s="874"/>
      <c r="WSL82" s="875"/>
      <c r="WSM82" s="881"/>
      <c r="WSN82" s="874"/>
      <c r="WSO82" s="875"/>
      <c r="WSP82" s="874"/>
      <c r="WSQ82" s="882"/>
      <c r="WSR82" s="874"/>
      <c r="WSS82" s="874"/>
      <c r="WST82" s="883"/>
      <c r="WSU82" s="873"/>
      <c r="WSV82" s="875"/>
      <c r="WSW82" s="875"/>
      <c r="WSX82" s="874"/>
      <c r="WSY82" s="874"/>
      <c r="WSZ82" s="883"/>
      <c r="WTA82" s="872"/>
      <c r="WTB82" s="873"/>
      <c r="WTC82" s="874"/>
      <c r="WTD82" s="875"/>
      <c r="WTE82" s="876"/>
      <c r="WTF82" s="877"/>
      <c r="WTG82" s="877"/>
      <c r="WTH82" s="878"/>
      <c r="WTI82" s="879"/>
      <c r="WTJ82" s="873"/>
      <c r="WTK82" s="875"/>
      <c r="WTL82" s="880"/>
      <c r="WTM82" s="874"/>
      <c r="WTN82" s="874"/>
      <c r="WTO82" s="874"/>
      <c r="WTP82" s="875"/>
      <c r="WTQ82" s="881"/>
      <c r="WTR82" s="874"/>
      <c r="WTS82" s="875"/>
      <c r="WTT82" s="874"/>
      <c r="WTU82" s="882"/>
      <c r="WTV82" s="874"/>
      <c r="WTW82" s="874"/>
      <c r="WTX82" s="883"/>
      <c r="WTY82" s="873"/>
      <c r="WTZ82" s="875"/>
      <c r="WUA82" s="875"/>
      <c r="WUB82" s="874"/>
      <c r="WUC82" s="874"/>
      <c r="WUD82" s="883"/>
      <c r="WUE82" s="872"/>
      <c r="WUF82" s="873"/>
      <c r="WUG82" s="874"/>
      <c r="WUH82" s="875"/>
      <c r="WUI82" s="876"/>
      <c r="WUJ82" s="877"/>
      <c r="WUK82" s="877"/>
      <c r="WUL82" s="878"/>
      <c r="WUM82" s="879"/>
      <c r="WUN82" s="873"/>
      <c r="WUO82" s="875"/>
      <c r="WUP82" s="880"/>
      <c r="WUQ82" s="874"/>
      <c r="WUR82" s="874"/>
      <c r="WUS82" s="874"/>
      <c r="WUT82" s="875"/>
      <c r="WUU82" s="881"/>
      <c r="WUV82" s="874"/>
      <c r="WUW82" s="875"/>
      <c r="WUX82" s="874"/>
      <c r="WUY82" s="882"/>
      <c r="WUZ82" s="874"/>
      <c r="WVA82" s="874"/>
      <c r="WVB82" s="883"/>
      <c r="WVC82" s="873"/>
      <c r="WVD82" s="875"/>
      <c r="WVE82" s="875"/>
      <c r="WVF82" s="874"/>
      <c r="WVG82" s="874"/>
      <c r="WVH82" s="883"/>
      <c r="WVI82" s="872"/>
      <c r="WVJ82" s="873"/>
      <c r="WVK82" s="874"/>
      <c r="WVL82" s="875"/>
      <c r="WVM82" s="876"/>
      <c r="WVN82" s="877"/>
      <c r="WVO82" s="877"/>
      <c r="WVP82" s="878"/>
      <c r="WVQ82" s="879"/>
      <c r="WVR82" s="873"/>
      <c r="WVS82" s="875"/>
      <c r="WVT82" s="880"/>
      <c r="WVU82" s="874"/>
      <c r="WVV82" s="874"/>
      <c r="WVW82" s="874"/>
      <c r="WVX82" s="875"/>
      <c r="WVY82" s="881"/>
      <c r="WVZ82" s="874"/>
      <c r="WWA82" s="875"/>
      <c r="WWB82" s="874"/>
      <c r="WWC82" s="882"/>
      <c r="WWD82" s="874"/>
      <c r="WWE82" s="874"/>
      <c r="WWF82" s="883"/>
      <c r="WWG82" s="873"/>
      <c r="WWH82" s="875"/>
      <c r="WWI82" s="875"/>
      <c r="WWJ82" s="874"/>
      <c r="WWK82" s="874"/>
      <c r="WWL82" s="883"/>
      <c r="WWM82" s="872"/>
      <c r="WWN82" s="873"/>
      <c r="WWO82" s="874"/>
      <c r="WWP82" s="875"/>
      <c r="WWQ82" s="876"/>
      <c r="WWR82" s="877"/>
      <c r="WWS82" s="877"/>
      <c r="WWT82" s="878"/>
      <c r="WWU82" s="879"/>
      <c r="WWV82" s="873"/>
      <c r="WWW82" s="875"/>
      <c r="WWX82" s="880"/>
      <c r="WWY82" s="874"/>
      <c r="WWZ82" s="874"/>
      <c r="WXA82" s="874"/>
      <c r="WXB82" s="875"/>
      <c r="WXC82" s="881"/>
      <c r="WXD82" s="874"/>
      <c r="WXE82" s="875"/>
      <c r="WXF82" s="874"/>
      <c r="WXG82" s="882"/>
      <c r="WXH82" s="874"/>
      <c r="WXI82" s="874"/>
      <c r="WXJ82" s="883"/>
      <c r="WXK82" s="873"/>
      <c r="WXL82" s="875"/>
      <c r="WXM82" s="875"/>
      <c r="WXN82" s="874"/>
      <c r="WXO82" s="874"/>
      <c r="WXP82" s="883"/>
      <c r="WXQ82" s="872"/>
      <c r="WXR82" s="873"/>
      <c r="WXS82" s="874"/>
      <c r="WXT82" s="875"/>
      <c r="WXU82" s="876"/>
      <c r="WXV82" s="877"/>
      <c r="WXW82" s="877"/>
      <c r="WXX82" s="878"/>
      <c r="WXY82" s="879"/>
      <c r="WXZ82" s="873"/>
      <c r="WYA82" s="875"/>
      <c r="WYB82" s="880"/>
      <c r="WYC82" s="874"/>
      <c r="WYD82" s="874"/>
      <c r="WYE82" s="874"/>
      <c r="WYF82" s="875"/>
      <c r="WYG82" s="881"/>
      <c r="WYH82" s="874"/>
      <c r="WYI82" s="875"/>
      <c r="WYJ82" s="874"/>
      <c r="WYK82" s="882"/>
      <c r="WYL82" s="874"/>
      <c r="WYM82" s="874"/>
      <c r="WYN82" s="883"/>
      <c r="WYO82" s="873"/>
      <c r="WYP82" s="875"/>
      <c r="WYQ82" s="875"/>
      <c r="WYR82" s="874"/>
      <c r="WYS82" s="874"/>
      <c r="WYT82" s="883"/>
      <c r="WYU82" s="872"/>
      <c r="WYV82" s="873"/>
      <c r="WYW82" s="874"/>
      <c r="WYX82" s="875"/>
      <c r="WYY82" s="876"/>
      <c r="WYZ82" s="877"/>
      <c r="WZA82" s="877"/>
      <c r="WZB82" s="878"/>
      <c r="WZC82" s="879"/>
      <c r="WZD82" s="873"/>
      <c r="WZE82" s="875"/>
      <c r="WZF82" s="880"/>
      <c r="WZG82" s="874"/>
      <c r="WZH82" s="874"/>
      <c r="WZI82" s="874"/>
      <c r="WZJ82" s="875"/>
      <c r="WZK82" s="881"/>
      <c r="WZL82" s="874"/>
      <c r="WZM82" s="875"/>
      <c r="WZN82" s="874"/>
      <c r="WZO82" s="882"/>
      <c r="WZP82" s="874"/>
      <c r="WZQ82" s="874"/>
      <c r="WZR82" s="883"/>
      <c r="WZS82" s="873"/>
      <c r="WZT82" s="875"/>
      <c r="WZU82" s="875"/>
      <c r="WZV82" s="874"/>
      <c r="WZW82" s="874"/>
      <c r="WZX82" s="883"/>
      <c r="WZY82" s="872"/>
      <c r="WZZ82" s="873"/>
      <c r="XAA82" s="874"/>
      <c r="XAB82" s="875"/>
      <c r="XAC82" s="876"/>
      <c r="XAD82" s="877"/>
      <c r="XAE82" s="877"/>
      <c r="XAF82" s="878"/>
      <c r="XAG82" s="879"/>
      <c r="XAH82" s="873"/>
      <c r="XAI82" s="875"/>
      <c r="XAJ82" s="880"/>
      <c r="XAK82" s="874"/>
      <c r="XAL82" s="874"/>
      <c r="XAM82" s="874"/>
      <c r="XAN82" s="875"/>
      <c r="XAO82" s="881"/>
      <c r="XAP82" s="874"/>
      <c r="XAQ82" s="875"/>
      <c r="XAR82" s="874"/>
      <c r="XAS82" s="882"/>
      <c r="XAT82" s="874"/>
      <c r="XAU82" s="874"/>
      <c r="XAV82" s="883"/>
      <c r="XAW82" s="873"/>
      <c r="XAX82" s="875"/>
      <c r="XAY82" s="875"/>
      <c r="XAZ82" s="874"/>
      <c r="XBA82" s="874"/>
      <c r="XBB82" s="883"/>
      <c r="XBC82" s="872"/>
      <c r="XBD82" s="873"/>
      <c r="XBE82" s="874"/>
      <c r="XBF82" s="875"/>
      <c r="XBG82" s="876"/>
      <c r="XBH82" s="877"/>
      <c r="XBI82" s="877"/>
      <c r="XBJ82" s="878"/>
      <c r="XBK82" s="879"/>
      <c r="XBL82" s="873"/>
      <c r="XBM82" s="875"/>
      <c r="XBN82" s="880"/>
      <c r="XBO82" s="874"/>
      <c r="XBP82" s="874"/>
      <c r="XBQ82" s="874"/>
      <c r="XBR82" s="875"/>
      <c r="XBS82" s="881"/>
      <c r="XBT82" s="874"/>
      <c r="XBU82" s="875"/>
      <c r="XBV82" s="874"/>
      <c r="XBW82" s="882"/>
      <c r="XBX82" s="874"/>
      <c r="XBY82" s="874"/>
      <c r="XBZ82" s="883"/>
      <c r="XCA82" s="873"/>
      <c r="XCB82" s="875"/>
      <c r="XCC82" s="875"/>
      <c r="XCD82" s="874"/>
      <c r="XCE82" s="874"/>
      <c r="XCF82" s="883"/>
      <c r="XCG82" s="872"/>
      <c r="XCH82" s="873"/>
      <c r="XCI82" s="874"/>
      <c r="XCJ82" s="875"/>
      <c r="XCK82" s="876"/>
      <c r="XCL82" s="877"/>
      <c r="XCM82" s="877"/>
      <c r="XCN82" s="878"/>
      <c r="XCO82" s="879"/>
      <c r="XCP82" s="873"/>
      <c r="XCQ82" s="875"/>
      <c r="XCR82" s="880"/>
      <c r="XCS82" s="874"/>
      <c r="XCT82" s="874"/>
      <c r="XCU82" s="874"/>
      <c r="XCV82" s="875"/>
      <c r="XCW82" s="881"/>
      <c r="XCX82" s="874"/>
      <c r="XCY82" s="875"/>
      <c r="XCZ82" s="874"/>
      <c r="XDA82" s="882"/>
      <c r="XDB82" s="874"/>
      <c r="XDC82" s="874"/>
      <c r="XDD82" s="883"/>
      <c r="XDE82" s="873"/>
      <c r="XDF82" s="875"/>
      <c r="XDG82" s="875"/>
      <c r="XDH82" s="874"/>
      <c r="XDI82" s="874"/>
      <c r="XDJ82" s="883"/>
      <c r="XDK82" s="872"/>
      <c r="XDL82" s="873"/>
      <c r="XDM82" s="874"/>
      <c r="XDN82" s="875"/>
      <c r="XDO82" s="876"/>
      <c r="XDP82" s="877"/>
      <c r="XDQ82" s="877"/>
      <c r="XDR82" s="878"/>
      <c r="XDS82" s="879"/>
      <c r="XDT82" s="873"/>
      <c r="XDU82" s="875"/>
      <c r="XDV82" s="880"/>
      <c r="XDW82" s="874"/>
      <c r="XDX82" s="874"/>
      <c r="XDY82" s="874"/>
      <c r="XDZ82" s="875"/>
      <c r="XEA82" s="881"/>
      <c r="XEB82" s="874"/>
      <c r="XEC82" s="875"/>
      <c r="XED82" s="874"/>
      <c r="XEE82" s="882"/>
      <c r="XEF82" s="874"/>
      <c r="XEG82" s="874"/>
      <c r="XEH82" s="883"/>
      <c r="XEI82" s="873"/>
      <c r="XEJ82" s="875"/>
      <c r="XEK82" s="875"/>
      <c r="XEL82" s="874"/>
      <c r="XEM82" s="874"/>
      <c r="XEN82" s="883"/>
      <c r="XEO82" s="872"/>
      <c r="XEP82" s="873"/>
      <c r="XEQ82" s="874"/>
      <c r="XER82" s="875"/>
      <c r="XES82" s="876"/>
      <c r="XET82" s="877"/>
      <c r="XEU82" s="877"/>
      <c r="XEV82" s="878"/>
      <c r="XEW82" s="879"/>
      <c r="XEX82" s="873"/>
      <c r="XEY82" s="875"/>
      <c r="XEZ82" s="880"/>
      <c r="XFA82" s="874"/>
      <c r="XFB82" s="874"/>
      <c r="XFC82" s="874"/>
      <c r="XFD82" s="875"/>
    </row>
    <row r="83" spans="1:16384" s="545" customFormat="1">
      <c r="A83" s="885"/>
      <c r="B83" s="885"/>
      <c r="C83" s="885"/>
      <c r="D83" s="717"/>
      <c r="E83" s="717"/>
      <c r="F83" s="886"/>
      <c r="G83" s="717"/>
      <c r="H83" s="885"/>
      <c r="I83" s="887"/>
      <c r="J83" s="885"/>
      <c r="K83" s="885"/>
      <c r="L83" s="718"/>
      <c r="M83" s="888"/>
      <c r="N83" s="717"/>
      <c r="O83" s="717"/>
      <c r="P83" s="885"/>
      <c r="Q83" s="889"/>
      <c r="R83" s="890"/>
      <c r="S83" s="891"/>
      <c r="T83" s="888"/>
      <c r="U83" s="889"/>
      <c r="V83" s="892"/>
      <c r="W83" s="893"/>
      <c r="X83" s="894"/>
      <c r="Y83" s="894"/>
      <c r="Z83" s="719"/>
      <c r="AA83" s="720"/>
      <c r="AB83" s="895"/>
      <c r="AC83" s="322"/>
      <c r="AD83" s="896"/>
      <c r="AE83" s="719"/>
      <c r="AF83" s="720"/>
      <c r="AG83" s="720"/>
      <c r="AH83" s="895"/>
      <c r="AI83" s="717"/>
      <c r="AJ83" s="896"/>
      <c r="AK83" s="721"/>
      <c r="AL83" s="897"/>
      <c r="AM83" s="897"/>
      <c r="AN83" s="898"/>
      <c r="AO83" s="717"/>
      <c r="AP83" s="898"/>
      <c r="AQ83" s="721"/>
      <c r="AR83" s="897"/>
      <c r="AS83" s="897"/>
      <c r="AT83" s="898"/>
      <c r="AU83" s="717"/>
      <c r="AV83" s="898"/>
    </row>
    <row r="84" spans="1:16384">
      <c r="F84" s="545"/>
      <c r="G84" s="545"/>
    </row>
  </sheetData>
  <sheetProtection formatCells="0" formatColumns="0" formatRows="0" insertColumns="0" insertRows="0" insertHyperlinks="0" deleteColumns="0" deleteRows="0" sort="0" autoFilter="0" pivotTables="0"/>
  <autoFilter ref="A10:XFD82" xr:uid="{00000000-0001-0000-0000-000000000000}"/>
  <mergeCells count="52">
    <mergeCell ref="AO78:AO79"/>
    <mergeCell ref="AU78:AU79"/>
    <mergeCell ref="AU80:AU81"/>
    <mergeCell ref="AO62:AO63"/>
    <mergeCell ref="AU62:AU63"/>
    <mergeCell ref="AO64:AO65"/>
    <mergeCell ref="AU64:AU65"/>
    <mergeCell ref="AO75:AO77"/>
    <mergeCell ref="AU75:AU77"/>
    <mergeCell ref="AO54:AO56"/>
    <mergeCell ref="AU54:AU56"/>
    <mergeCell ref="AO57:AO59"/>
    <mergeCell ref="AU57:AU59"/>
    <mergeCell ref="AO60:AO61"/>
    <mergeCell ref="AU60:AU61"/>
    <mergeCell ref="AO38:AO39"/>
    <mergeCell ref="AU38:AU39"/>
    <mergeCell ref="AO40:AO43"/>
    <mergeCell ref="AU40:AU43"/>
    <mergeCell ref="AO51:AO53"/>
    <mergeCell ref="AU51:AU53"/>
    <mergeCell ref="AK9:AP9"/>
    <mergeCell ref="AQ9:AV9"/>
    <mergeCell ref="AO19:AO20"/>
    <mergeCell ref="AU19:AU20"/>
    <mergeCell ref="AO36:AO37"/>
    <mergeCell ref="AU36:AU37"/>
    <mergeCell ref="O9:O10"/>
    <mergeCell ref="P9:R9"/>
    <mergeCell ref="S9:S10"/>
    <mergeCell ref="T9:Y9"/>
    <mergeCell ref="Z9:AD9"/>
    <mergeCell ref="AE9:AJ9"/>
    <mergeCell ref="G9:G10"/>
    <mergeCell ref="H9:H10"/>
    <mergeCell ref="I9:I10"/>
    <mergeCell ref="J9:L9"/>
    <mergeCell ref="M9:M10"/>
    <mergeCell ref="N9:N10"/>
    <mergeCell ref="A9:A10"/>
    <mergeCell ref="B9:B10"/>
    <mergeCell ref="C9:C10"/>
    <mergeCell ref="D9:D10"/>
    <mergeCell ref="E9:E10"/>
    <mergeCell ref="F9:F10"/>
    <mergeCell ref="A1:B4"/>
    <mergeCell ref="C1:AT4"/>
    <mergeCell ref="A5:AU5"/>
    <mergeCell ref="A6:B6"/>
    <mergeCell ref="A8:L8"/>
    <mergeCell ref="M8:Y8"/>
    <mergeCell ref="Z8:AV8"/>
  </mergeCells>
  <conditionalFormatting sqref="K23">
    <cfRule type="duplicateValues" dxfId="25" priority="9"/>
  </conditionalFormatting>
  <conditionalFormatting sqref="K34">
    <cfRule type="duplicateValues" dxfId="24" priority="13"/>
  </conditionalFormatting>
  <conditionalFormatting sqref="K35">
    <cfRule type="duplicateValues" dxfId="23" priority="11"/>
  </conditionalFormatting>
  <conditionalFormatting sqref="K47">
    <cfRule type="duplicateValues" dxfId="22" priority="16"/>
  </conditionalFormatting>
  <conditionalFormatting sqref="L11:L25 R11:R25 L29:L83 R29:R83">
    <cfRule type="containsText" dxfId="21" priority="3" operator="containsText" text="Bajo">
      <formula>NOT(ISERROR(SEARCH("Bajo",L11)))</formula>
    </cfRule>
    <cfRule type="containsText" dxfId="20" priority="4" operator="containsText" text="Moderado">
      <formula>NOT(ISERROR(SEARCH("Moderado",L11)))</formula>
    </cfRule>
    <cfRule type="containsText" dxfId="19" priority="5" operator="containsText" text="Alto">
      <formula>NOT(ISERROR(SEARCH("Alto",L11)))</formula>
    </cfRule>
    <cfRule type="containsText" dxfId="18" priority="6" operator="containsText" text="Extremo">
      <formula>NOT(ISERROR(SEARCH("Extremo",L11)))</formula>
    </cfRule>
  </conditionalFormatting>
  <conditionalFormatting sqref="P22">
    <cfRule type="duplicateValues" dxfId="17" priority="2"/>
  </conditionalFormatting>
  <conditionalFormatting sqref="P12:Q12">
    <cfRule type="duplicateValues" dxfId="16" priority="26"/>
  </conditionalFormatting>
  <conditionalFormatting sqref="P13:Q13">
    <cfRule type="duplicateValues" dxfId="15" priority="25"/>
  </conditionalFormatting>
  <conditionalFormatting sqref="P21:Q21">
    <cfRule type="duplicateValues" dxfId="14" priority="8"/>
  </conditionalFormatting>
  <conditionalFormatting sqref="P28:Q28">
    <cfRule type="duplicateValues" dxfId="13" priority="14"/>
  </conditionalFormatting>
  <conditionalFormatting sqref="P32:Q32">
    <cfRule type="duplicateValues" dxfId="12" priority="12"/>
  </conditionalFormatting>
  <conditionalFormatting sqref="P45:Q45">
    <cfRule type="duplicateValues" dxfId="11" priority="15"/>
  </conditionalFormatting>
  <conditionalFormatting sqref="P49:Q49">
    <cfRule type="duplicateValues" dxfId="10" priority="10"/>
  </conditionalFormatting>
  <conditionalFormatting sqref="P74:Q74">
    <cfRule type="duplicateValues" dxfId="9" priority="1"/>
  </conditionalFormatting>
  <conditionalFormatting sqref="Q22">
    <cfRule type="duplicateValues" dxfId="8" priority="7"/>
  </conditionalFormatting>
  <conditionalFormatting sqref="AP82 BT82 CX82 EB82 FF82 GJ82 HN82 IR82 JV82 KZ82 MD82 NH82 OL82 PP82 QT82 RX82 TB82 UF82 VJ82 WN82 XR82 YV82 ZZ82 ABD82 ACH82 ADL82 AEP82 AFT82 AGX82 AIB82 AJF82 AKJ82 ALN82 AMR82 ANV82 AOZ82 AQD82 ARH82 ASL82 ATP82 AUT82 AVX82 AXB82 AYF82 AZJ82 BAN82 BBR82 BCV82 BDZ82 BFD82 BGH82 BHL82 BIP82 BJT82 BKX82 BMB82 BNF82 BOJ82 BPN82 BQR82 BRV82 BSZ82 BUD82 BVH82 BWL82 BXP82 BYT82 BZX82 CBB82 CCF82 CDJ82 CEN82 CFR82 CGV82 CHZ82 CJD82 CKH82 CLL82 CMP82 CNT82 COX82 CQB82 CRF82 CSJ82 CTN82 CUR82 CVV82 CWZ82 CYD82 CZH82 DAL82 DBP82 DCT82 DDX82 DFB82 DGF82 DHJ82 DIN82 DJR82 DKV82 DLZ82 DND82 DOH82 DPL82 DQP82 DRT82 DSX82 DUB82 DVF82 DWJ82 DXN82 DYR82 DZV82 EAZ82 ECD82 EDH82 EEL82 EFP82 EGT82 EHX82 EJB82 EKF82 ELJ82 EMN82 ENR82 EOV82 EPZ82 ERD82 ESH82 ETL82 EUP82 EVT82 EWX82 EYB82 EZF82 FAJ82 FBN82 FCR82 FDV82 FEZ82 FGD82 FHH82 FIL82 FJP82 FKT82 FLX82 FNB82 FOF82 FPJ82 FQN82 FRR82 FSV82 FTZ82 FVD82 FWH82 FXL82 FYP82 FZT82 GAX82 GCB82 GDF82 GEJ82 GFN82 GGR82 GHV82 GIZ82 GKD82 GLH82 GML82 GNP82 GOT82 GPX82 GRB82 GSF82 GTJ82 GUN82 GVR82 GWV82 GXZ82 GZD82 HAH82 HBL82 HCP82 HDT82 HEX82 HGB82 HHF82 HIJ82 HJN82 HKR82 HLV82 HMZ82 HOD82 HPH82 HQL82 HRP82 HST82 HTX82 HVB82 HWF82 HXJ82 HYN82 HZR82 IAV82 IBZ82 IDD82 IEH82 IFL82 IGP82 IHT82 IIX82 IKB82 ILF82 IMJ82 INN82 IOR82 IPV82 IQZ82 ISD82 ITH82 IUL82 IVP82 IWT82 IXX82 IZB82 JAF82 JBJ82 JCN82 JDR82 JEV82 JFZ82 JHD82 JIH82 JJL82 JKP82 JLT82 JMX82 JOB82 JPF82 JQJ82 JRN82 JSR82 JTV82 JUZ82 JWD82 JXH82 JYL82 JZP82 KAT82 KBX82 KDB82 KEF82 KFJ82 KGN82 KHR82 KIV82 KJZ82 KLD82 KMH82 KNL82 KOP82 KPT82 KQX82 KSB82 KTF82 KUJ82 KVN82 KWR82 KXV82 KYZ82 LAD82 LBH82 LCL82 LDP82 LET82 LFX82 LHB82 LIF82 LJJ82 LKN82 LLR82 LMV82 LNZ82 LPD82 LQH82 LRL82 LSP82 LTT82 LUX82 LWB82 LXF82 LYJ82 LZN82 MAR82 MBV82 MCZ82 MED82 MFH82 MGL82 MHP82 MIT82 MJX82 MLB82 MMF82 MNJ82 MON82 MPR82 MQV82 MRZ82 MTD82 MUH82 MVL82 MWP82 MXT82 MYX82 NAB82 NBF82 NCJ82 NDN82 NER82 NFV82 NGZ82 NID82 NJH82 NKL82 NLP82 NMT82 NNX82 NPB82 NQF82 NRJ82 NSN82 NTR82 NUV82 NVZ82 NXD82 NYH82 NZL82 OAP82 OBT82 OCX82 OEB82 OFF82 OGJ82 OHN82 OIR82 OJV82 OKZ82 OMD82 ONH82 OOL82 OPP82 OQT82 ORX82 OTB82 OUF82 OVJ82 OWN82 OXR82 OYV82 OZZ82 PBD82 PCH82 PDL82 PEP82 PFT82 PGX82 PIB82 PJF82 PKJ82 PLN82 PMR82 PNV82 POZ82 PQD82 PRH82 PSL82 PTP82 PUT82 PVX82 PXB82 PYF82 PZJ82 QAN82 QBR82 QCV82 QDZ82 QFD82 QGH82 QHL82 QIP82 QJT82 QKX82 QMB82 QNF82 QOJ82 QPN82 QQR82 QRV82 QSZ82 QUD82 QVH82 QWL82 QXP82 QYT82 QZX82 RBB82 RCF82 RDJ82 REN82 RFR82 RGV82 RHZ82 RJD82 RKH82 RLL82 RMP82 RNT82 ROX82 RQB82 RRF82 RSJ82 RTN82 RUR82 RVV82 RWZ82 RYD82 RZH82 SAL82 SBP82 SCT82 SDX82 SFB82 SGF82 SHJ82 SIN82 SJR82 SKV82 SLZ82 SND82 SOH82 SPL82 SQP82 SRT82 SSX82 SUB82 SVF82 SWJ82 SXN82 SYR82 SZV82 TAZ82 TCD82 TDH82 TEL82 TFP82 TGT82 THX82 TJB82 TKF82 TLJ82 TMN82 TNR82 TOV82 TPZ82 TRD82 TSH82 TTL82 TUP82 TVT82 TWX82 TYB82 TZF82 UAJ82 UBN82 UCR82 UDV82 UEZ82 UGD82 UHH82 UIL82 UJP82 UKT82 ULX82 UNB82 UOF82 UPJ82 UQN82 URR82 USV82 UTZ82 UVD82 UWH82 UXL82 UYP82 UZT82 VAX82 VCB82 VDF82 VEJ82 VFN82 VGR82 VHV82 VIZ82 VKD82 VLH82 VML82 VNP82 VOT82 VPX82 VRB82 VSF82 VTJ82 VUN82 VVR82 VWV82 VXZ82 VZD82 WAH82 WBL82 WCP82 WDT82 WEX82 WGB82 WHF82 WIJ82 WJN82 WKR82 WLV82 WMZ82 WOD82 WPH82 WQL82 WRP82 WST82 WTX82 WVB82 WWF82 WXJ82 WYN82 WZR82 XAV82 XBZ82 XDD82 XEH82">
    <cfRule type="containsText" dxfId="7" priority="17" operator="containsText" text="Bajo">
      <formula>NOT(ISERROR(SEARCH("Bajo",AP82)))</formula>
    </cfRule>
    <cfRule type="containsText" dxfId="6" priority="18" operator="containsText" text="Moderado">
      <formula>NOT(ISERROR(SEARCH("Moderado",AP82)))</formula>
    </cfRule>
    <cfRule type="containsText" dxfId="5" priority="19" operator="containsText" text="Alto">
      <formula>NOT(ISERROR(SEARCH("Alto",AP82)))</formula>
    </cfRule>
    <cfRule type="containsText" dxfId="4" priority="20" operator="containsText" text="Extremo">
      <formula>NOT(ISERROR(SEARCH("Extremo",AP82)))</formula>
    </cfRule>
  </conditionalFormatting>
  <conditionalFormatting sqref="AV82 BZ82 DD82 EH82 FL82 GP82 HT82 IX82 KB82 LF82 MJ82 NN82 OR82 PV82 QZ82 SD82 TH82 UL82 VP82 WT82 XX82 ZB82 AAF82 ABJ82 ACN82 ADR82 AEV82 AFZ82 AHD82 AIH82 AJL82 AKP82 ALT82 AMX82 AOB82 APF82 AQJ82 ARN82 ASR82 ATV82 AUZ82 AWD82 AXH82 AYL82 AZP82 BAT82 BBX82 BDB82 BEF82 BFJ82 BGN82 BHR82 BIV82 BJZ82 BLD82 BMH82 BNL82 BOP82 BPT82 BQX82 BSB82 BTF82 BUJ82 BVN82 BWR82 BXV82 BYZ82 CAD82 CBH82 CCL82 CDP82 CET82 CFX82 CHB82 CIF82 CJJ82 CKN82 CLR82 CMV82 CNZ82 CPD82 CQH82 CRL82 CSP82 CTT82 CUX82 CWB82 CXF82 CYJ82 CZN82 DAR82 DBV82 DCZ82 DED82 DFH82 DGL82 DHP82 DIT82 DJX82 DLB82 DMF82 DNJ82 DON82 DPR82 DQV82 DRZ82 DTD82 DUH82 DVL82 DWP82 DXT82 DYX82 EAB82 EBF82 ECJ82 EDN82 EER82 EFV82 EGZ82 EID82 EJH82 EKL82 ELP82 EMT82 ENX82 EPB82 EQF82 ERJ82 ESN82 ETR82 EUV82 EVZ82 EXD82 EYH82 EZL82 FAP82 FBT82 FCX82 FEB82 FFF82 FGJ82 FHN82 FIR82 FJV82 FKZ82 FMD82 FNH82 FOL82 FPP82 FQT82 FRX82 FTB82 FUF82 FVJ82 FWN82 FXR82 FYV82 FZZ82 GBD82 GCH82 GDL82 GEP82 GFT82 GGX82 GIB82 GJF82 GKJ82 GLN82 GMR82 GNV82 GOZ82 GQD82 GRH82 GSL82 GTP82 GUT82 GVX82 GXB82 GYF82 GZJ82 HAN82 HBR82 HCV82 HDZ82 HFD82 HGH82 HHL82 HIP82 HJT82 HKX82 HMB82 HNF82 HOJ82 HPN82 HQR82 HRV82 HSZ82 HUD82 HVH82 HWL82 HXP82 HYT82 HZX82 IBB82 ICF82 IDJ82 IEN82 IFR82 IGV82 IHZ82 IJD82 IKH82 ILL82 IMP82 INT82 IOX82 IQB82 IRF82 ISJ82 ITN82 IUR82 IVV82 IWZ82 IYD82 IZH82 JAL82 JBP82 JCT82 JDX82 JFB82 JGF82 JHJ82 JIN82 JJR82 JKV82 JLZ82 JND82 JOH82 JPL82 JQP82 JRT82 JSX82 JUB82 JVF82 JWJ82 JXN82 JYR82 JZV82 KAZ82 KCD82 KDH82 KEL82 KFP82 KGT82 KHX82 KJB82 KKF82 KLJ82 KMN82 KNR82 KOV82 KPZ82 KRD82 KSH82 KTL82 KUP82 KVT82 KWX82 KYB82 KZF82 LAJ82 LBN82 LCR82 LDV82 LEZ82 LGD82 LHH82 LIL82 LJP82 LKT82 LLX82 LNB82 LOF82 LPJ82 LQN82 LRR82 LSV82 LTZ82 LVD82 LWH82 LXL82 LYP82 LZT82 MAX82 MCB82 MDF82 MEJ82 MFN82 MGR82 MHV82 MIZ82 MKD82 MLH82 MML82 MNP82 MOT82 MPX82 MRB82 MSF82 MTJ82 MUN82 MVR82 MWV82 MXZ82 MZD82 NAH82 NBL82 NCP82 NDT82 NEX82 NGB82 NHF82 NIJ82 NJN82 NKR82 NLV82 NMZ82 NOD82 NPH82 NQL82 NRP82 NST82 NTX82 NVB82 NWF82 NXJ82 NYN82 NZR82 OAV82 OBZ82 ODD82 OEH82 OFL82 OGP82 OHT82 OIX82 OKB82 OLF82 OMJ82 ONN82 OOR82 OPV82 OQZ82 OSD82 OTH82 OUL82 OVP82 OWT82 OXX82 OZB82 PAF82 PBJ82 PCN82 PDR82 PEV82 PFZ82 PHD82 PIH82 PJL82 PKP82 PLT82 PMX82 POB82 PPF82 PQJ82 PRN82 PSR82 PTV82 PUZ82 PWD82 PXH82 PYL82 PZP82 QAT82 QBX82 QDB82 QEF82 QFJ82 QGN82 QHR82 QIV82 QJZ82 QLD82 QMH82 QNL82 QOP82 QPT82 QQX82 QSB82 QTF82 QUJ82 QVN82 QWR82 QXV82 QYZ82 RAD82 RBH82 RCL82 RDP82 RET82 RFX82 RHB82 RIF82 RJJ82 RKN82 RLR82 RMV82 RNZ82 RPD82 RQH82 RRL82 RSP82 RTT82 RUX82 RWB82 RXF82 RYJ82 RZN82 SAR82 SBV82 SCZ82 SED82 SFH82 SGL82 SHP82 SIT82 SJX82 SLB82 SMF82 SNJ82 SON82 SPR82 SQV82 SRZ82 STD82 SUH82 SVL82 SWP82 SXT82 SYX82 TAB82 TBF82 TCJ82 TDN82 TER82 TFV82 TGZ82 TID82 TJH82 TKL82 TLP82 TMT82 TNX82 TPB82 TQF82 TRJ82 TSN82 TTR82 TUV82 TVZ82 TXD82 TYH82 TZL82 UAP82 UBT82 UCX82 UEB82 UFF82 UGJ82 UHN82 UIR82 UJV82 UKZ82 UMD82 UNH82 UOL82 UPP82 UQT82 URX82 UTB82 UUF82 UVJ82 UWN82 UXR82 UYV82 UZZ82 VBD82 VCH82 VDL82 VEP82 VFT82 VGX82 VIB82 VJF82 VKJ82 VLN82 VMR82 VNV82 VOZ82 VQD82 VRH82 VSL82 VTP82 VUT82 VVX82 VXB82 VYF82 VZJ82 WAN82 WBR82 WCV82 WDZ82 WFD82 WGH82 WHL82 WIP82 WJT82 WKX82 WMB82 WNF82 WOJ82 WPN82 WQR82 WRV82 WSZ82 WUD82 WVH82 WWL82 WXP82 WYT82 WZX82 XBB82 XCF82 XDJ82 XEN82">
    <cfRule type="containsText" dxfId="3" priority="21" operator="containsText" text="Bajo">
      <formula>NOT(ISERROR(SEARCH("Bajo",AV82)))</formula>
    </cfRule>
    <cfRule type="containsText" dxfId="2" priority="22" operator="containsText" text="Moderado">
      <formula>NOT(ISERROR(SEARCH("Moderado",AV82)))</formula>
    </cfRule>
    <cfRule type="containsText" dxfId="1" priority="23" operator="containsText" text="Alto">
      <formula>NOT(ISERROR(SEARCH("Alto",AV82)))</formula>
    </cfRule>
    <cfRule type="containsText" dxfId="0" priority="24" operator="containsText" text="Extremo">
      <formula>NOT(ISERROR(SEARCH("Extremo",AV82)))</formula>
    </cfRule>
  </conditionalFormatting>
  <dataValidations count="32">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6C46CFA3-CB9C-492A-93AA-E4ACDE58CEE5}"/>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BF5F7BE4-C15B-438C-8D1C-C698A0935690}"/>
    <dataValidation allowBlank="1" showInputMessage="1" showErrorMessage="1" prompt="Registre el nivel de avance en el cumplimiento de la actividad. Corresponde al resultado en términos porcentuales del indicador o criterio de avance definido." sqref="AR10 AF10 AL10 AA10" xr:uid="{5F02D9AE-37C0-4545-897D-90E7557876A7}"/>
    <dataValidation allowBlank="1" showInputMessage="1" showErrorMessage="1" prompt="Para diligenciar este campo, dirijase primero a la hoja &quot;2. Evaluación de controles&quot;, y realice la evaluación de cada actividad de control." sqref="P9:R9" xr:uid="{0899A7F5-282A-436A-B348-52F77BDCAB21}"/>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xr:uid="{4BE74B3A-4ECC-45DF-B079-4CBA368B1D8E}"/>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9039FAD8-19EA-4055-9331-71C5CD2FE93F}"/>
    <dataValidation allowBlank="1" showInputMessage="1" showErrorMessage="1" prompt="Seleccione de la lista desplegable la forma como se ejecuta el control, dependiendo de que sea ejecutado por una persona (manual) o por un sistema (automático)." sqref="O9:O10" xr:uid="{F1E41FC6-5EA0-48F5-A930-896656E61A7E}"/>
    <dataValidation allowBlank="1" showInputMessage="1" showErrorMessage="1" prompt="Describa, tal como se encuentra en la caracterización del proceso, la actividad donde existe evidencia o se tienen indicios de que pueden ocurrir eventos de riesgo." sqref="C9:C10" xr:uid="{A0E4B542-B99A-46B8-B48C-FB9BDCE33DC3}"/>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M40 T40" xr:uid="{6C521E73-C7DF-41B4-8A2F-ED7EB5CF92F8}"/>
    <dataValidation allowBlank="1" showInputMessage="1" showErrorMessage="1" prompt="Seleccione de la lista desplegable la categoria que corresponda." sqref="A6:B6" xr:uid="{44298C58-E57F-4741-874F-D3539743D6C8}"/>
    <dataValidation allowBlank="1" showInputMessage="1" showErrorMessage="1" prompt="Describa los avances en el cumplimiento de la actividad definida y relacione las evidencias que los soportan." sqref="AB10 AH10 AN10 AT10" xr:uid="{0A92D35E-6D94-4244-9B80-62DF51647115}"/>
    <dataValidation allowBlank="1" showInputMessage="1" showErrorMessage="1" prompt="Seleccione de la lista desplegable, la decisión tomada respecto al riesgo, teniendo en cuenta lo establecido en el Lineamiento Administración de Riesgos (LIN-SG-001)." sqref="S9:S10" xr:uid="{1738A1F1-210E-43E3-BAE1-F6E686E23371}"/>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95CDD135-711E-4CDA-83E6-3A9ABDECF367}"/>
    <dataValidation allowBlank="1" showInputMessage="1" showErrorMessage="1" prompt="En el formato DD/MM/AAAA, registre la fecha de inicio de la actividad a desarrollar, dentro de la vigencia." sqref="X10" xr:uid="{D32E9712-B13D-4D67-87AB-F96AAF19D286}"/>
    <dataValidation allowBlank="1" showInputMessage="1" showErrorMessage="1" prompt="Registre la fecha de realización del monitoreo, DD/MM/AAA." sqref="AQ10 AE10 AK10 Z10" xr:uid="{6693B5D2-FBF8-4475-A1A6-D67FF30590C8}"/>
    <dataValidation allowBlank="1" showInputMessage="1" showErrorMessage="1" prompt="En el formato DD/MM/AAAA, registre la fecha de terminación de la actividad a desarrollar. Esta fecha no podrá superar el 31 de diciembre de cada vigencia." sqref="Y10" xr:uid="{05B50DAA-04E8-48E9-AC35-23993F8E0912}"/>
    <dataValidation allowBlank="1" showInputMessage="1" showErrorMessage="1" prompt="Registre el resultado que se pretende alcanzar, considerando el indicador o criterio de medición definido." sqref="W10" xr:uid="{A002C8D0-EF45-40E4-BF36-DC99FFFD9808}"/>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6D97BD3E-6D9A-4666-AAE1-EE48C8AA9C43}"/>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AADED498-1B07-45DA-8D79-B0E7B52B60F3}"/>
    <dataValidation allowBlank="1" showInputMessage="1" showErrorMessage="1" promptTitle="Despues de evaluar el control," prompt="seleccione de la lista desplegable la probabilidad residual, resultante en la columna &quot;U&quot; de la hoja 2. Evaluación de controles." sqref="P10" xr:uid="{38A64F8F-C2A8-47ED-A41E-388C8B007E10}"/>
    <dataValidation allowBlank="1" showInputMessage="1" showErrorMessage="1" prompt="Seleccione de la lista desplegable la naturaleza de la actividad de control." sqref="N9" xr:uid="{8F0EA5A7-90E3-4A54-B3B4-A0C629B65055}"/>
    <dataValidation allowBlank="1" showInputMessage="1" showErrorMessage="1" prompt="Este resultado se genera automáticamente y es obtenido de la intersección entre la probabilidad y el impacto seleccionados." sqref="L10 R10" xr:uid="{D874E45B-2EC2-433A-912D-374B834550F4}"/>
    <dataValidation allowBlank="1" showInputMessage="1" showErrorMessage="1" prompt="Seleccione de la lista desplegable el impacto estimado teniendo en cuenta que se refiere a la magnitud de los efectos en caso de materializarse el riesgo. Ver hoja anexos tabla 3." sqref="K10" xr:uid="{D87A26D8-4466-4419-AE87-202E141B0616}"/>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1C92F754-3020-441B-B710-92CD455B904E}"/>
    <dataValidation allowBlank="1" showInputMessage="1" showErrorMessage="1" prompt="Seleccione de la lista desplegable la categoria a la que corresponda el riesgo, teniendo en cuenta los conceptos de la Tabla 1 (ver hoja anexos)." sqref="I9:I10" xr:uid="{6F3E4A88-308C-4FE8-A6AA-93AB8C7142FC}"/>
    <dataValidation allowBlank="1" showInputMessage="1" showErrorMessage="1" prompt="Registre los motivos o aspectos que puedan dar origen al riesgo y sobre los cuales se establecerán controles. Use las celdas que sean necesarias, una por cada causa." sqref="F9:F10" xr:uid="{11DD51F6-FE68-4595-AE2A-EA9E915F434C}"/>
    <dataValidation allowBlank="1" showInputMessage="1" showErrorMessage="1" prompt="Registre el objetivo del proceso conforme a lo definido en su caracterización." sqref="B9:B10" xr:uid="{D9D6C3DF-4605-4344-B678-B9938DA3218A}"/>
    <dataValidation allowBlank="1" showInputMessage="1" showErrorMessage="1" prompt="Registre el código asignado al riesgo. Se incluye por parte de la Subdirección de Diseño, Evaluación y Sistematización al momento de avalar la versión final del riesgo." sqref="E9:E10" xr:uid="{269C9C1B-36FF-4AEC-9C4D-94C06038B576}"/>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EAFFC61B-95D3-45D6-9DFF-0AC6BFF8BD75}"/>
    <dataValidation allowBlank="1" showInputMessage="1" showErrorMessage="1" prompt="Registre el nombre del proceso al cual está asociado el riesgo." sqref="A9:A10" xr:uid="{9EE27590-1F0B-4A99-8046-942BFD1B8E19}"/>
    <dataValidation allowBlank="1" showInputMessage="1" showErrorMessage="1" prompt="Seleccione de la lista desplegable, el(los) aspectos institucionales que se ven impactados con la materialización del riesgo. Afectación en lo económico (presupuestal) y/o reputacional." sqref="H9:H10" xr:uid="{BDA71B59-7FE1-42BA-A554-1B7EE3684601}"/>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D4A04352-D4C4-4299-963B-9C995027A09E}"/>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B2585-C797-491D-ADCB-BE5F24AD6941}">
  <dimension ref="A1:EI30"/>
  <sheetViews>
    <sheetView showGridLines="0" zoomScale="51" zoomScaleNormal="51" zoomScaleSheetLayoutView="100" workbookViewId="0">
      <selection activeCell="F13" sqref="F13"/>
    </sheetView>
  </sheetViews>
  <sheetFormatPr baseColWidth="10" defaultColWidth="0" defaultRowHeight="0" customHeight="1" zeroHeight="1"/>
  <cols>
    <col min="1" max="1" width="1.85546875" style="101" customWidth="1"/>
    <col min="2" max="2" width="26.85546875" style="102" customWidth="1"/>
    <col min="3" max="3" width="55.42578125" style="102" customWidth="1"/>
    <col min="4" max="4" width="27.140625" style="102" customWidth="1"/>
    <col min="5" max="5" width="44" style="93" customWidth="1"/>
    <col min="6" max="6" width="27.42578125" style="93" customWidth="1"/>
    <col min="7" max="7" width="28.28515625" style="102" customWidth="1"/>
    <col min="8" max="8" width="28.85546875" style="102" customWidth="1"/>
    <col min="9" max="9" width="23.28515625" style="102" customWidth="1"/>
    <col min="10" max="10" width="24.140625" style="102" customWidth="1"/>
    <col min="11" max="11" width="23" style="93" customWidth="1"/>
    <col min="12" max="12" width="54.28515625" style="93" customWidth="1"/>
    <col min="13" max="13" width="38.42578125" style="93" customWidth="1"/>
    <col min="14" max="14" width="14.7109375" style="93" customWidth="1"/>
    <col min="15" max="15" width="33" style="93" customWidth="1"/>
    <col min="16" max="16" width="36.140625" style="93" customWidth="1"/>
    <col min="17" max="17" width="15.28515625" style="93" customWidth="1"/>
    <col min="18" max="18" width="41.140625" style="102" customWidth="1"/>
    <col min="19" max="19" width="24.42578125" style="93" customWidth="1"/>
    <col min="20" max="20" width="21.28515625" style="93" customWidth="1"/>
    <col min="21" max="21" width="24" style="93" customWidth="1"/>
    <col min="22" max="22" width="21" style="93" customWidth="1"/>
    <col min="23" max="23" width="140.42578125" style="93" customWidth="1"/>
    <col min="24" max="24" width="39.28515625" style="103" customWidth="1"/>
    <col min="25" max="25" width="23.7109375" style="93" customWidth="1"/>
    <col min="26" max="26" width="26.42578125" style="93" customWidth="1"/>
    <col min="27" max="27" width="23.42578125" style="93" customWidth="1"/>
    <col min="28" max="28" width="121.42578125" style="93" customWidth="1"/>
    <col min="29" max="29" width="41.7109375" style="93" customWidth="1"/>
    <col min="30" max="30" width="22" style="93" customWidth="1"/>
    <col min="31" max="31" width="24.7109375" style="93" customWidth="1"/>
    <col min="32" max="32" width="21.85546875" style="93" customWidth="1"/>
    <col min="33" max="33" width="92.7109375" style="93" customWidth="1"/>
    <col min="34" max="34" width="71.85546875" style="93" customWidth="1"/>
    <col min="35" max="35" width="20.5703125" style="93" customWidth="1"/>
    <col min="36" max="36" width="23.28515625" style="93" customWidth="1"/>
    <col min="37" max="37" width="20.28515625" style="93" customWidth="1"/>
    <col min="38" max="38" width="27.42578125" style="93" customWidth="1"/>
    <col min="39" max="39" width="38.42578125" style="103" customWidth="1"/>
    <col min="40" max="40" width="21" style="93" customWidth="1"/>
    <col min="41" max="41" width="23.7109375" style="93" customWidth="1"/>
    <col min="42" max="42" width="20.85546875" style="93" customWidth="1"/>
    <col min="43" max="43" width="27.85546875" style="93" customWidth="1"/>
    <col min="44" max="44" width="39" style="93" customWidth="1"/>
    <col min="45" max="45" width="20.85546875" style="93" customWidth="1"/>
    <col min="46" max="46" width="23.42578125" style="93" customWidth="1"/>
    <col min="47" max="47" width="20.5703125" style="93" customWidth="1"/>
    <col min="48" max="48" width="27.5703125" style="93" customWidth="1"/>
    <col min="49" max="49" width="38.7109375" style="93" customWidth="1"/>
    <col min="50" max="50" width="20.28515625" style="93" customWidth="1"/>
    <col min="51" max="51" width="23" style="93" customWidth="1"/>
    <col min="52" max="52" width="20.140625" style="93" customWidth="1"/>
    <col min="53" max="53" width="27.140625" style="93" customWidth="1"/>
    <col min="54" max="54" width="38.28515625" style="93" customWidth="1"/>
    <col min="55" max="55" width="23.28515625" style="93" customWidth="1"/>
    <col min="56" max="56" width="25.85546875" style="93" customWidth="1"/>
    <col min="57" max="57" width="23" style="93" customWidth="1"/>
    <col min="58" max="58" width="30" style="93" customWidth="1"/>
    <col min="59" max="59" width="41.140625" style="93" customWidth="1"/>
    <col min="60" max="60" width="27.42578125" style="93" customWidth="1"/>
    <col min="61" max="61" width="30" style="93" customWidth="1"/>
    <col min="62" max="62" width="27.140625" style="93" customWidth="1"/>
    <col min="63" max="63" width="34.140625" style="93" customWidth="1"/>
    <col min="64" max="64" width="45.28515625" style="93" customWidth="1"/>
    <col min="65" max="65" width="23.7109375" style="93" customWidth="1"/>
    <col min="66" max="66" width="26.42578125" style="93" customWidth="1"/>
    <col min="67" max="67" width="23.42578125" style="93" customWidth="1"/>
    <col min="68" max="68" width="30.5703125" style="93" customWidth="1"/>
    <col min="69" max="69" width="41.7109375" style="93" customWidth="1"/>
    <col min="70" max="70" width="26.5703125" style="93" customWidth="1"/>
    <col min="71" max="71" width="29.28515625" style="93" customWidth="1"/>
    <col min="72" max="72" width="26.42578125" style="93" customWidth="1"/>
    <col min="73" max="73" width="33.42578125" style="93" customWidth="1"/>
    <col min="74" max="74" width="44.5703125" style="93" customWidth="1"/>
    <col min="75" max="75" width="25.85546875" style="93" customWidth="1"/>
    <col min="76" max="76" width="28.5703125" style="93" customWidth="1"/>
    <col min="77" max="77" width="25.7109375" style="93" customWidth="1"/>
    <col min="78" max="78" width="32.7109375" style="93" customWidth="1"/>
    <col min="79" max="79" width="19.140625" style="93" customWidth="1"/>
    <col min="80" max="80" width="43.85546875" style="93" customWidth="1"/>
    <col min="81" max="81" width="13.85546875" style="93" customWidth="1"/>
    <col min="82" max="82" width="42.140625" style="93" customWidth="1"/>
    <col min="83" max="83" width="44.28515625" style="93" customWidth="1"/>
    <col min="84" max="84" width="38.7109375" style="93" customWidth="1"/>
    <col min="85" max="85" width="48" style="93" customWidth="1"/>
    <col min="86" max="86" width="48.7109375" style="93" customWidth="1"/>
    <col min="87" max="87" width="44.5703125" style="93" customWidth="1"/>
    <col min="88" max="88" width="68.28515625" style="93" customWidth="1"/>
    <col min="89" max="89" width="3.28515625" style="93" customWidth="1"/>
    <col min="90" max="139" width="0" style="101" hidden="1" customWidth="1"/>
    <col min="140" max="16384" width="11.42578125" style="101" hidden="1"/>
  </cols>
  <sheetData>
    <row r="1" spans="2:91" s="81" customFormat="1" ht="4.5" customHeight="1">
      <c r="B1" s="80"/>
    </row>
    <row r="2" spans="2:91" s="83" customFormat="1" ht="25.5" customHeight="1">
      <c r="B2" s="779"/>
      <c r="C2" s="780"/>
      <c r="D2" s="785" t="s">
        <v>1711</v>
      </c>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786"/>
      <c r="BK2" s="786"/>
      <c r="BL2" s="786"/>
      <c r="BM2" s="786"/>
      <c r="BN2" s="786"/>
      <c r="BO2" s="786"/>
      <c r="BP2" s="786"/>
      <c r="BQ2" s="786"/>
      <c r="BR2" s="786"/>
      <c r="BS2" s="786"/>
      <c r="BT2" s="786"/>
      <c r="BU2" s="786"/>
      <c r="BV2" s="786"/>
      <c r="BW2" s="786"/>
      <c r="BX2" s="787"/>
      <c r="BY2" s="794" t="s">
        <v>1712</v>
      </c>
      <c r="BZ2" s="795"/>
      <c r="CA2" s="795"/>
      <c r="CB2" s="796"/>
      <c r="CC2" s="82"/>
    </row>
    <row r="3" spans="2:91" s="83" customFormat="1" ht="25.5" customHeight="1">
      <c r="B3" s="781"/>
      <c r="C3" s="782"/>
      <c r="D3" s="788"/>
      <c r="E3" s="789"/>
      <c r="F3" s="789"/>
      <c r="G3" s="789"/>
      <c r="H3" s="789"/>
      <c r="I3" s="789"/>
      <c r="J3" s="789"/>
      <c r="K3" s="789"/>
      <c r="L3" s="789"/>
      <c r="M3" s="789"/>
      <c r="N3" s="789"/>
      <c r="O3" s="789"/>
      <c r="P3" s="789"/>
      <c r="Q3" s="789"/>
      <c r="R3" s="789"/>
      <c r="S3" s="789"/>
      <c r="T3" s="789"/>
      <c r="U3" s="789"/>
      <c r="V3" s="789"/>
      <c r="W3" s="789"/>
      <c r="X3" s="789"/>
      <c r="Y3" s="789"/>
      <c r="Z3" s="789"/>
      <c r="AA3" s="789"/>
      <c r="AB3" s="789"/>
      <c r="AC3" s="789"/>
      <c r="AD3" s="789"/>
      <c r="AE3" s="789"/>
      <c r="AF3" s="789"/>
      <c r="AG3" s="789"/>
      <c r="AH3" s="789"/>
      <c r="AI3" s="789"/>
      <c r="AJ3" s="789"/>
      <c r="AK3" s="789"/>
      <c r="AL3" s="789"/>
      <c r="AM3" s="789"/>
      <c r="AN3" s="789"/>
      <c r="AO3" s="789"/>
      <c r="AP3" s="789"/>
      <c r="AQ3" s="789"/>
      <c r="AR3" s="789"/>
      <c r="AS3" s="789"/>
      <c r="AT3" s="789"/>
      <c r="AU3" s="789"/>
      <c r="AV3" s="789"/>
      <c r="AW3" s="789"/>
      <c r="AX3" s="789"/>
      <c r="AY3" s="789"/>
      <c r="AZ3" s="789"/>
      <c r="BA3" s="789"/>
      <c r="BB3" s="789"/>
      <c r="BC3" s="789"/>
      <c r="BD3" s="789"/>
      <c r="BE3" s="789"/>
      <c r="BF3" s="789"/>
      <c r="BG3" s="789"/>
      <c r="BH3" s="789"/>
      <c r="BI3" s="789"/>
      <c r="BJ3" s="789"/>
      <c r="BK3" s="789"/>
      <c r="BL3" s="789"/>
      <c r="BM3" s="789"/>
      <c r="BN3" s="789"/>
      <c r="BO3" s="789"/>
      <c r="BP3" s="789"/>
      <c r="BQ3" s="789"/>
      <c r="BR3" s="789"/>
      <c r="BS3" s="789"/>
      <c r="BT3" s="789"/>
      <c r="BU3" s="789"/>
      <c r="BV3" s="789"/>
      <c r="BW3" s="789"/>
      <c r="BX3" s="790"/>
      <c r="BY3" s="794" t="s">
        <v>1713</v>
      </c>
      <c r="BZ3" s="795"/>
      <c r="CA3" s="795"/>
      <c r="CB3" s="796"/>
      <c r="CC3" s="82"/>
    </row>
    <row r="4" spans="2:91" s="83" customFormat="1" ht="25.5" customHeight="1">
      <c r="B4" s="781"/>
      <c r="C4" s="782"/>
      <c r="D4" s="788"/>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789"/>
      <c r="BA4" s="789"/>
      <c r="BB4" s="789"/>
      <c r="BC4" s="789"/>
      <c r="BD4" s="789"/>
      <c r="BE4" s="789"/>
      <c r="BF4" s="789"/>
      <c r="BG4" s="789"/>
      <c r="BH4" s="789"/>
      <c r="BI4" s="789"/>
      <c r="BJ4" s="789"/>
      <c r="BK4" s="789"/>
      <c r="BL4" s="789"/>
      <c r="BM4" s="789"/>
      <c r="BN4" s="789"/>
      <c r="BO4" s="789"/>
      <c r="BP4" s="789"/>
      <c r="BQ4" s="789"/>
      <c r="BR4" s="789"/>
      <c r="BS4" s="789"/>
      <c r="BT4" s="789"/>
      <c r="BU4" s="789"/>
      <c r="BV4" s="789"/>
      <c r="BW4" s="789"/>
      <c r="BX4" s="790"/>
      <c r="BY4" s="794" t="s">
        <v>1714</v>
      </c>
      <c r="BZ4" s="795"/>
      <c r="CA4" s="795"/>
      <c r="CB4" s="796"/>
      <c r="CC4" s="82"/>
    </row>
    <row r="5" spans="2:91" s="83" customFormat="1" ht="25.5" customHeight="1">
      <c r="B5" s="783"/>
      <c r="C5" s="784"/>
      <c r="D5" s="791"/>
      <c r="E5" s="792"/>
      <c r="F5" s="792"/>
      <c r="G5" s="792"/>
      <c r="H5" s="792"/>
      <c r="I5" s="792"/>
      <c r="J5" s="792"/>
      <c r="K5" s="792"/>
      <c r="L5" s="792"/>
      <c r="M5" s="792"/>
      <c r="N5" s="792"/>
      <c r="O5" s="792"/>
      <c r="P5" s="792"/>
      <c r="Q5" s="792"/>
      <c r="R5" s="792"/>
      <c r="S5" s="792"/>
      <c r="T5" s="792"/>
      <c r="U5" s="792"/>
      <c r="V5" s="792"/>
      <c r="W5" s="792"/>
      <c r="X5" s="792"/>
      <c r="Y5" s="792"/>
      <c r="Z5" s="792"/>
      <c r="AA5" s="792"/>
      <c r="AB5" s="792"/>
      <c r="AC5" s="792"/>
      <c r="AD5" s="792"/>
      <c r="AE5" s="792"/>
      <c r="AF5" s="792"/>
      <c r="AG5" s="792"/>
      <c r="AH5" s="792"/>
      <c r="AI5" s="792"/>
      <c r="AJ5" s="792"/>
      <c r="AK5" s="792"/>
      <c r="AL5" s="792"/>
      <c r="AM5" s="792"/>
      <c r="AN5" s="792"/>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2"/>
      <c r="BR5" s="792"/>
      <c r="BS5" s="792"/>
      <c r="BT5" s="792"/>
      <c r="BU5" s="792"/>
      <c r="BV5" s="792"/>
      <c r="BW5" s="792"/>
      <c r="BX5" s="793"/>
      <c r="BY5" s="794" t="s">
        <v>161</v>
      </c>
      <c r="BZ5" s="795"/>
      <c r="CA5" s="795"/>
      <c r="CB5" s="796"/>
      <c r="CC5" s="82"/>
    </row>
    <row r="6" spans="2:91" s="81" customFormat="1" ht="7.5" customHeight="1">
      <c r="B6" s="80"/>
      <c r="CB6" s="82"/>
      <c r="CC6" s="82"/>
    </row>
    <row r="7" spans="2:91" s="81" customFormat="1" ht="15" customHeight="1">
      <c r="B7" s="800" t="s">
        <v>1715</v>
      </c>
      <c r="C7" s="801"/>
      <c r="D7" s="84" t="s">
        <v>1716</v>
      </c>
      <c r="E7" s="804" t="s">
        <v>1717</v>
      </c>
      <c r="F7" s="805"/>
      <c r="G7" s="806">
        <v>2026</v>
      </c>
    </row>
    <row r="8" spans="2:91" s="81" customFormat="1" ht="15" customHeight="1">
      <c r="B8" s="802"/>
      <c r="C8" s="803"/>
      <c r="D8" s="84" t="s">
        <v>1718</v>
      </c>
      <c r="E8" s="808" t="s">
        <v>1731</v>
      </c>
      <c r="F8" s="809"/>
      <c r="G8" s="807"/>
    </row>
    <row r="9" spans="2:91" s="85" customFormat="1" ht="7.5" customHeight="1"/>
    <row r="10" spans="2:91" s="82" customFormat="1" ht="22.5" customHeight="1">
      <c r="B10" s="810" t="s">
        <v>1720</v>
      </c>
      <c r="C10" s="811"/>
      <c r="D10" s="811"/>
      <c r="E10" s="811"/>
      <c r="F10" s="811"/>
      <c r="G10" s="811"/>
      <c r="H10" s="811"/>
      <c r="I10" s="811"/>
      <c r="J10" s="811"/>
      <c r="K10" s="811"/>
      <c r="L10" s="811"/>
      <c r="M10" s="811"/>
      <c r="N10" s="811"/>
      <c r="O10" s="811"/>
      <c r="P10" s="811"/>
      <c r="Q10" s="811"/>
      <c r="R10" s="811"/>
      <c r="S10" s="811"/>
      <c r="T10" s="821" t="s">
        <v>1721</v>
      </c>
      <c r="U10" s="822"/>
      <c r="V10" s="822"/>
      <c r="W10" s="822"/>
      <c r="X10" s="822"/>
      <c r="Y10" s="822"/>
      <c r="Z10" s="822"/>
      <c r="AA10" s="822"/>
      <c r="AB10" s="822"/>
      <c r="AC10" s="822"/>
      <c r="AD10" s="822"/>
      <c r="AE10" s="822"/>
      <c r="AF10" s="822"/>
      <c r="AG10" s="822"/>
      <c r="AH10" s="822"/>
      <c r="AI10" s="822"/>
      <c r="AJ10" s="822"/>
      <c r="AK10" s="822"/>
      <c r="AL10" s="822"/>
      <c r="AM10" s="822"/>
      <c r="AN10" s="822"/>
      <c r="AO10" s="822"/>
      <c r="AP10" s="822"/>
      <c r="AQ10" s="822"/>
      <c r="AR10" s="822"/>
      <c r="AS10" s="822"/>
      <c r="AT10" s="822"/>
      <c r="AU10" s="822"/>
      <c r="AV10" s="822"/>
      <c r="AW10" s="822"/>
      <c r="AX10" s="822"/>
      <c r="AY10" s="822"/>
      <c r="AZ10" s="822"/>
      <c r="BA10" s="822"/>
      <c r="BB10" s="822"/>
      <c r="BC10" s="822"/>
      <c r="BD10" s="822"/>
      <c r="BE10" s="822"/>
      <c r="BF10" s="822"/>
      <c r="BG10" s="822"/>
      <c r="BH10" s="822"/>
      <c r="BI10" s="822"/>
      <c r="BJ10" s="822"/>
      <c r="BK10" s="822"/>
      <c r="BL10" s="822"/>
      <c r="BM10" s="822"/>
      <c r="BN10" s="822"/>
      <c r="BO10" s="822"/>
      <c r="BP10" s="822"/>
      <c r="BQ10" s="822"/>
      <c r="BR10" s="822"/>
      <c r="BS10" s="822"/>
      <c r="BT10" s="822"/>
      <c r="BU10" s="822"/>
      <c r="BV10" s="822"/>
      <c r="BW10" s="822"/>
      <c r="BX10" s="822"/>
      <c r="BY10" s="822"/>
      <c r="BZ10" s="822"/>
      <c r="CA10" s="822"/>
      <c r="CB10" s="822"/>
      <c r="CD10" s="812" t="s">
        <v>1722</v>
      </c>
      <c r="CE10" s="813"/>
      <c r="CF10" s="814"/>
      <c r="CG10" s="818" t="s">
        <v>1723</v>
      </c>
      <c r="CH10" s="818"/>
      <c r="CI10" s="818"/>
      <c r="CJ10" s="818"/>
    </row>
    <row r="11" spans="2:91" s="86" customFormat="1" ht="19.5" customHeight="1">
      <c r="B11" s="819" t="s">
        <v>1724</v>
      </c>
      <c r="C11" s="819"/>
      <c r="D11" s="819" t="s">
        <v>1725</v>
      </c>
      <c r="E11" s="819"/>
      <c r="F11" s="819"/>
      <c r="G11" s="819"/>
      <c r="H11" s="819"/>
      <c r="I11" s="819" t="s">
        <v>1726</v>
      </c>
      <c r="J11" s="819"/>
      <c r="K11" s="819"/>
      <c r="L11" s="819"/>
      <c r="M11" s="819"/>
      <c r="N11" s="819"/>
      <c r="O11" s="819"/>
      <c r="P11" s="819"/>
      <c r="Q11" s="820" t="s">
        <v>1727</v>
      </c>
      <c r="R11" s="820"/>
      <c r="S11" s="820"/>
      <c r="T11" s="797" t="s">
        <v>1717</v>
      </c>
      <c r="U11" s="798"/>
      <c r="V11" s="798"/>
      <c r="W11" s="798"/>
      <c r="X11" s="798"/>
      <c r="Y11" s="797" t="s">
        <v>1728</v>
      </c>
      <c r="Z11" s="798"/>
      <c r="AA11" s="798"/>
      <c r="AB11" s="798"/>
      <c r="AC11" s="799"/>
      <c r="AD11" s="798" t="s">
        <v>1719</v>
      </c>
      <c r="AE11" s="798"/>
      <c r="AF11" s="798"/>
      <c r="AG11" s="798"/>
      <c r="AH11" s="798"/>
      <c r="AI11" s="797" t="s">
        <v>1729</v>
      </c>
      <c r="AJ11" s="798"/>
      <c r="AK11" s="798"/>
      <c r="AL11" s="798"/>
      <c r="AM11" s="799"/>
      <c r="AN11" s="798" t="s">
        <v>1730</v>
      </c>
      <c r="AO11" s="798"/>
      <c r="AP11" s="798"/>
      <c r="AQ11" s="798"/>
      <c r="AR11" s="798"/>
      <c r="AS11" s="797" t="s">
        <v>1731</v>
      </c>
      <c r="AT11" s="798"/>
      <c r="AU11" s="798"/>
      <c r="AV11" s="798"/>
      <c r="AW11" s="799"/>
      <c r="AX11" s="798" t="s">
        <v>1732</v>
      </c>
      <c r="AY11" s="798"/>
      <c r="AZ11" s="798"/>
      <c r="BA11" s="798"/>
      <c r="BB11" s="798"/>
      <c r="BC11" s="797" t="s">
        <v>1733</v>
      </c>
      <c r="BD11" s="798"/>
      <c r="BE11" s="798"/>
      <c r="BF11" s="798"/>
      <c r="BG11" s="799"/>
      <c r="BH11" s="798" t="s">
        <v>1734</v>
      </c>
      <c r="BI11" s="798"/>
      <c r="BJ11" s="798"/>
      <c r="BK11" s="798"/>
      <c r="BL11" s="798"/>
      <c r="BM11" s="797" t="s">
        <v>1735</v>
      </c>
      <c r="BN11" s="798"/>
      <c r="BO11" s="798"/>
      <c r="BP11" s="798"/>
      <c r="BQ11" s="799"/>
      <c r="BR11" s="798" t="s">
        <v>1736</v>
      </c>
      <c r="BS11" s="798"/>
      <c r="BT11" s="798"/>
      <c r="BU11" s="798"/>
      <c r="BV11" s="799"/>
      <c r="BW11" s="797" t="s">
        <v>1737</v>
      </c>
      <c r="BX11" s="798"/>
      <c r="BY11" s="798"/>
      <c r="BZ11" s="798"/>
      <c r="CA11" s="798"/>
      <c r="CB11" s="799"/>
      <c r="CD11" s="815"/>
      <c r="CE11" s="816"/>
      <c r="CF11" s="817"/>
      <c r="CG11" s="818"/>
      <c r="CH11" s="818"/>
      <c r="CI11" s="818"/>
      <c r="CJ11" s="818"/>
    </row>
    <row r="12" spans="2:91" s="87" customFormat="1" ht="48.75" customHeight="1">
      <c r="B12" s="382" t="s">
        <v>1738</v>
      </c>
      <c r="C12" s="382" t="s">
        <v>1739</v>
      </c>
      <c r="D12" s="382" t="s">
        <v>1740</v>
      </c>
      <c r="E12" s="383" t="s">
        <v>1741</v>
      </c>
      <c r="F12" s="382" t="s">
        <v>1742</v>
      </c>
      <c r="G12" s="382" t="s">
        <v>1743</v>
      </c>
      <c r="H12" s="382" t="s">
        <v>1744</v>
      </c>
      <c r="I12" s="382" t="s">
        <v>1745</v>
      </c>
      <c r="J12" s="382" t="s">
        <v>1746</v>
      </c>
      <c r="K12" s="382" t="s">
        <v>1747</v>
      </c>
      <c r="L12" s="382" t="s">
        <v>1748</v>
      </c>
      <c r="M12" s="382" t="s">
        <v>1749</v>
      </c>
      <c r="N12" s="382" t="s">
        <v>1750</v>
      </c>
      <c r="O12" s="382" t="s">
        <v>1751</v>
      </c>
      <c r="P12" s="382" t="s">
        <v>1752</v>
      </c>
      <c r="Q12" s="382" t="s">
        <v>1753</v>
      </c>
      <c r="R12" s="382" t="s">
        <v>1754</v>
      </c>
      <c r="S12" s="382" t="s">
        <v>1755</v>
      </c>
      <c r="T12" s="384" t="s">
        <v>1756</v>
      </c>
      <c r="U12" s="384" t="s">
        <v>1757</v>
      </c>
      <c r="V12" s="380" t="s">
        <v>1758</v>
      </c>
      <c r="W12" s="381" t="s">
        <v>1759</v>
      </c>
      <c r="X12" s="384" t="s">
        <v>1760</v>
      </c>
      <c r="Y12" s="384" t="s">
        <v>1761</v>
      </c>
      <c r="Z12" s="384" t="s">
        <v>1762</v>
      </c>
      <c r="AA12" s="384" t="s">
        <v>1763</v>
      </c>
      <c r="AB12" s="384" t="s">
        <v>1764</v>
      </c>
      <c r="AC12" s="384" t="s">
        <v>1765</v>
      </c>
      <c r="AD12" s="384" t="s">
        <v>1766</v>
      </c>
      <c r="AE12" s="384" t="s">
        <v>1767</v>
      </c>
      <c r="AF12" s="384" t="s">
        <v>1768</v>
      </c>
      <c r="AG12" s="384" t="s">
        <v>1769</v>
      </c>
      <c r="AH12" s="384" t="s">
        <v>1770</v>
      </c>
      <c r="AI12" s="384" t="s">
        <v>1771</v>
      </c>
      <c r="AJ12" s="384" t="s">
        <v>1772</v>
      </c>
      <c r="AK12" s="384" t="s">
        <v>1773</v>
      </c>
      <c r="AL12" s="384" t="s">
        <v>1774</v>
      </c>
      <c r="AM12" s="384" t="s">
        <v>1775</v>
      </c>
      <c r="AN12" s="384" t="s">
        <v>1776</v>
      </c>
      <c r="AO12" s="384" t="s">
        <v>1777</v>
      </c>
      <c r="AP12" s="384" t="s">
        <v>1778</v>
      </c>
      <c r="AQ12" s="384" t="s">
        <v>1779</v>
      </c>
      <c r="AR12" s="384" t="s">
        <v>1780</v>
      </c>
      <c r="AS12" s="384" t="s">
        <v>1781</v>
      </c>
      <c r="AT12" s="384" t="s">
        <v>1782</v>
      </c>
      <c r="AU12" s="384" t="s">
        <v>1783</v>
      </c>
      <c r="AV12" s="384" t="s">
        <v>1784</v>
      </c>
      <c r="AW12" s="384" t="s">
        <v>1785</v>
      </c>
      <c r="AX12" s="384" t="s">
        <v>1786</v>
      </c>
      <c r="AY12" s="384" t="s">
        <v>1787</v>
      </c>
      <c r="AZ12" s="384" t="s">
        <v>1788</v>
      </c>
      <c r="BA12" s="384" t="s">
        <v>1789</v>
      </c>
      <c r="BB12" s="384" t="s">
        <v>1790</v>
      </c>
      <c r="BC12" s="384" t="s">
        <v>1791</v>
      </c>
      <c r="BD12" s="384" t="s">
        <v>1792</v>
      </c>
      <c r="BE12" s="384" t="s">
        <v>1793</v>
      </c>
      <c r="BF12" s="384" t="s">
        <v>1794</v>
      </c>
      <c r="BG12" s="384" t="s">
        <v>1795</v>
      </c>
      <c r="BH12" s="384" t="s">
        <v>1796</v>
      </c>
      <c r="BI12" s="384" t="s">
        <v>1797</v>
      </c>
      <c r="BJ12" s="384" t="s">
        <v>1798</v>
      </c>
      <c r="BK12" s="384" t="s">
        <v>1799</v>
      </c>
      <c r="BL12" s="384" t="s">
        <v>1800</v>
      </c>
      <c r="BM12" s="384" t="s">
        <v>1801</v>
      </c>
      <c r="BN12" s="384" t="s">
        <v>1802</v>
      </c>
      <c r="BO12" s="384" t="s">
        <v>1803</v>
      </c>
      <c r="BP12" s="384" t="s">
        <v>1804</v>
      </c>
      <c r="BQ12" s="384" t="s">
        <v>1805</v>
      </c>
      <c r="BR12" s="384" t="s">
        <v>1806</v>
      </c>
      <c r="BS12" s="384" t="s">
        <v>1807</v>
      </c>
      <c r="BT12" s="384" t="s">
        <v>1808</v>
      </c>
      <c r="BU12" s="384" t="s">
        <v>1809</v>
      </c>
      <c r="BV12" s="384" t="s">
        <v>1810</v>
      </c>
      <c r="BW12" s="384" t="s">
        <v>1811</v>
      </c>
      <c r="BX12" s="384" t="s">
        <v>1812</v>
      </c>
      <c r="BY12" s="384" t="s">
        <v>1813</v>
      </c>
      <c r="BZ12" s="384" t="s">
        <v>1814</v>
      </c>
      <c r="CA12" s="384" t="s">
        <v>1815</v>
      </c>
      <c r="CB12" s="384" t="s">
        <v>1816</v>
      </c>
      <c r="CC12" s="87" t="s">
        <v>227</v>
      </c>
      <c r="CD12" s="88" t="s">
        <v>1817</v>
      </c>
      <c r="CE12" s="88" t="s">
        <v>1818</v>
      </c>
      <c r="CF12" s="88" t="s">
        <v>1819</v>
      </c>
      <c r="CG12" s="88" t="s">
        <v>1820</v>
      </c>
      <c r="CH12" s="88" t="s">
        <v>1821</v>
      </c>
      <c r="CI12" s="88" t="s">
        <v>1822</v>
      </c>
      <c r="CJ12" s="88" t="s">
        <v>1823</v>
      </c>
    </row>
    <row r="13" spans="2:91" s="93" customFormat="1" ht="409.5" customHeight="1">
      <c r="B13" s="378" t="s">
        <v>773</v>
      </c>
      <c r="C13" s="389" t="s">
        <v>232</v>
      </c>
      <c r="D13" s="379" t="s">
        <v>1824</v>
      </c>
      <c r="E13" s="439" t="s">
        <v>1825</v>
      </c>
      <c r="F13" s="393" t="s">
        <v>1826</v>
      </c>
      <c r="G13" s="398" t="s">
        <v>1827</v>
      </c>
      <c r="H13" s="398" t="s">
        <v>1828</v>
      </c>
      <c r="I13" s="388" t="s">
        <v>1829</v>
      </c>
      <c r="J13" s="398" t="s">
        <v>1830</v>
      </c>
      <c r="K13" s="398" t="s">
        <v>1831</v>
      </c>
      <c r="L13" s="398" t="s">
        <v>1832</v>
      </c>
      <c r="M13" s="393" t="s">
        <v>1833</v>
      </c>
      <c r="N13" s="388" t="s">
        <v>1834</v>
      </c>
      <c r="O13" s="388" t="s">
        <v>1835</v>
      </c>
      <c r="P13" s="399" t="s">
        <v>242</v>
      </c>
      <c r="Q13" s="401">
        <v>0.95</v>
      </c>
      <c r="R13" s="393" t="s">
        <v>1833</v>
      </c>
      <c r="S13" s="440">
        <v>1</v>
      </c>
      <c r="T13" s="403"/>
      <c r="U13" s="403"/>
      <c r="V13" s="441"/>
      <c r="W13" s="411" t="s">
        <v>1836</v>
      </c>
      <c r="X13" s="411" t="s">
        <v>1837</v>
      </c>
      <c r="Y13" s="403"/>
      <c r="Z13" s="403"/>
      <c r="AA13" s="441"/>
      <c r="AB13" s="411" t="s">
        <v>1838</v>
      </c>
      <c r="AC13" s="411" t="s">
        <v>1837</v>
      </c>
      <c r="AD13" s="403">
        <v>22979</v>
      </c>
      <c r="AE13" s="410">
        <v>22992</v>
      </c>
      <c r="AF13" s="441">
        <f>AD13/AE13</f>
        <v>0.99943458594293666</v>
      </c>
      <c r="AG13" s="438" t="s">
        <v>1839</v>
      </c>
      <c r="AH13" s="411" t="s">
        <v>1840</v>
      </c>
      <c r="AI13" s="385"/>
      <c r="AJ13" s="385"/>
      <c r="AK13" s="392"/>
      <c r="AL13" s="438" t="s">
        <v>1841</v>
      </c>
      <c r="AM13" s="411" t="s">
        <v>1842</v>
      </c>
      <c r="AN13" s="442"/>
      <c r="AO13" s="443"/>
      <c r="AP13" s="394"/>
      <c r="AQ13" s="438" t="s">
        <v>1843</v>
      </c>
      <c r="AR13" s="411" t="s">
        <v>1844</v>
      </c>
      <c r="AS13" s="444">
        <v>19076</v>
      </c>
      <c r="AT13" s="444">
        <v>19094</v>
      </c>
      <c r="AU13" s="445">
        <f>AS13/AT13</f>
        <v>0.99905729548549282</v>
      </c>
      <c r="AV13" s="438" t="s">
        <v>1845</v>
      </c>
      <c r="AW13" s="411" t="s">
        <v>1846</v>
      </c>
      <c r="AX13" s="442"/>
      <c r="AY13" s="443"/>
      <c r="AZ13" s="446"/>
      <c r="BA13" s="438"/>
      <c r="BB13" s="447"/>
      <c r="BC13" s="443"/>
      <c r="BD13" s="443"/>
      <c r="BE13" s="394"/>
      <c r="BF13" s="438"/>
      <c r="BG13" s="411"/>
      <c r="BH13" s="448"/>
      <c r="BI13" s="444"/>
      <c r="BJ13" s="449"/>
      <c r="BK13" s="438"/>
      <c r="BL13" s="411"/>
      <c r="BM13" s="443"/>
      <c r="BN13" s="443"/>
      <c r="BO13" s="394"/>
      <c r="BP13" s="450"/>
      <c r="BQ13" s="411"/>
      <c r="BR13" s="442"/>
      <c r="BS13" s="443"/>
      <c r="BT13" s="394"/>
      <c r="BU13" s="451"/>
      <c r="BV13" s="411"/>
      <c r="BW13" s="444"/>
      <c r="BX13" s="444"/>
      <c r="BY13" s="452"/>
      <c r="BZ13" s="453"/>
      <c r="CA13" s="454"/>
      <c r="CB13" s="455"/>
      <c r="CC13" s="89"/>
      <c r="CD13" s="90">
        <f>+T13+Y13+AD13+AI13+AN13+AS13+AX13+BC13+BH13+BM13+BR13+BW13</f>
        <v>42055</v>
      </c>
      <c r="CE13" s="90">
        <f>+U13+Z13+AE13+AJ13+AO13+AT13+AY13+BD13+BI13+BN13+BS13+BX13</f>
        <v>42086</v>
      </c>
      <c r="CF13" s="91">
        <f>+CD13/CE13</f>
        <v>0.99926341301145272</v>
      </c>
      <c r="CG13" s="91">
        <f t="shared" ref="CG13" si="0">+CF13</f>
        <v>0.99926341301145272</v>
      </c>
      <c r="CH13" s="91">
        <f t="shared" ref="CH13" si="1">+S13</f>
        <v>1</v>
      </c>
      <c r="CI13" s="91">
        <f t="shared" ref="CI13" si="2">+CG13/CH13</f>
        <v>0.99926341301145272</v>
      </c>
      <c r="CJ13" s="92"/>
      <c r="CK13" s="300"/>
      <c r="CL13" s="301"/>
      <c r="CM13" s="302"/>
    </row>
    <row r="14" spans="2:91" s="93" customFormat="1" ht="251.25" customHeight="1">
      <c r="B14" s="378" t="s">
        <v>434</v>
      </c>
      <c r="C14" s="389" t="s">
        <v>232</v>
      </c>
      <c r="D14" s="388" t="s">
        <v>1847</v>
      </c>
      <c r="E14" s="416" t="s">
        <v>968</v>
      </c>
      <c r="F14" s="397" t="s">
        <v>1848</v>
      </c>
      <c r="G14" s="389" t="s">
        <v>1849</v>
      </c>
      <c r="H14" s="389" t="s">
        <v>1850</v>
      </c>
      <c r="I14" s="379" t="s">
        <v>1851</v>
      </c>
      <c r="J14" s="389" t="s">
        <v>1852</v>
      </c>
      <c r="K14" s="398" t="s">
        <v>1853</v>
      </c>
      <c r="L14" s="389" t="s">
        <v>1854</v>
      </c>
      <c r="M14" s="393" t="s">
        <v>1833</v>
      </c>
      <c r="N14" s="398" t="s">
        <v>1855</v>
      </c>
      <c r="O14" s="379" t="s">
        <v>1835</v>
      </c>
      <c r="P14" s="406" t="s">
        <v>242</v>
      </c>
      <c r="Q14" s="401">
        <v>0.91</v>
      </c>
      <c r="R14" s="393" t="s">
        <v>1833</v>
      </c>
      <c r="S14" s="440">
        <v>1</v>
      </c>
      <c r="T14" s="385">
        <v>12</v>
      </c>
      <c r="U14" s="385">
        <v>12</v>
      </c>
      <c r="V14" s="386">
        <f>+T14/U14</f>
        <v>1</v>
      </c>
      <c r="W14" s="398" t="s">
        <v>1856</v>
      </c>
      <c r="X14" s="398" t="s">
        <v>1857</v>
      </c>
      <c r="Y14" s="385">
        <v>12</v>
      </c>
      <c r="Z14" s="385">
        <v>12</v>
      </c>
      <c r="AA14" s="386">
        <f>+Y14/Z14</f>
        <v>1</v>
      </c>
      <c r="AB14" s="398" t="s">
        <v>1858</v>
      </c>
      <c r="AC14" s="398" t="s">
        <v>1857</v>
      </c>
      <c r="AD14" s="385">
        <v>12</v>
      </c>
      <c r="AE14" s="385">
        <v>12</v>
      </c>
      <c r="AF14" s="386">
        <f>+AD14/AE14</f>
        <v>1</v>
      </c>
      <c r="AG14" s="398" t="s">
        <v>1859</v>
      </c>
      <c r="AH14" s="398" t="s">
        <v>1860</v>
      </c>
      <c r="AI14" s="385"/>
      <c r="AJ14" s="385"/>
      <c r="AK14" s="386"/>
      <c r="AL14" s="402" t="s">
        <v>1861</v>
      </c>
      <c r="AM14" s="398" t="s">
        <v>1862</v>
      </c>
      <c r="AN14" s="385"/>
      <c r="AO14" s="385"/>
      <c r="AP14" s="386"/>
      <c r="AQ14" s="398" t="s">
        <v>1863</v>
      </c>
      <c r="AR14" s="398" t="s">
        <v>1864</v>
      </c>
      <c r="AS14" s="385">
        <v>15</v>
      </c>
      <c r="AT14" s="385">
        <v>15</v>
      </c>
      <c r="AU14" s="386">
        <f>+AS14/AT14</f>
        <v>1</v>
      </c>
      <c r="AV14" s="391" t="s">
        <v>1865</v>
      </c>
      <c r="AW14" s="391" t="s">
        <v>1866</v>
      </c>
      <c r="AX14" s="385"/>
      <c r="AY14" s="385"/>
      <c r="AZ14" s="386"/>
      <c r="BA14" s="391"/>
      <c r="BB14" s="390"/>
      <c r="BC14" s="385"/>
      <c r="BD14" s="385"/>
      <c r="BE14" s="386"/>
      <c r="BF14" s="391"/>
      <c r="BG14" s="391"/>
      <c r="BH14" s="385"/>
      <c r="BI14" s="385"/>
      <c r="BJ14" s="386"/>
      <c r="BK14" s="398"/>
      <c r="BL14" s="390"/>
      <c r="BM14" s="385"/>
      <c r="BN14" s="385"/>
      <c r="BO14" s="386"/>
      <c r="BP14" s="398"/>
      <c r="BQ14" s="391"/>
      <c r="BR14" s="385"/>
      <c r="BS14" s="385"/>
      <c r="BT14" s="386"/>
      <c r="BU14" s="391"/>
      <c r="BV14" s="391"/>
      <c r="BW14" s="385"/>
      <c r="BX14" s="385"/>
      <c r="BY14" s="386"/>
      <c r="BZ14" s="391"/>
      <c r="CA14" s="391"/>
      <c r="CB14" s="396"/>
      <c r="CD14" s="92">
        <f>+AD14+AS14+BH14+BW14</f>
        <v>27</v>
      </c>
      <c r="CE14" s="92">
        <f>AE14+AT14+BI14+BX14</f>
        <v>27</v>
      </c>
      <c r="CF14" s="94">
        <f>+CD14/CE14</f>
        <v>1</v>
      </c>
      <c r="CG14" s="94">
        <f>+CF14</f>
        <v>1</v>
      </c>
      <c r="CH14" s="94">
        <f>+S14</f>
        <v>1</v>
      </c>
      <c r="CI14" s="94">
        <f>+CG14/CH14</f>
        <v>1</v>
      </c>
      <c r="CJ14" s="92"/>
    </row>
    <row r="15" spans="2:91" s="93" customFormat="1" ht="249" customHeight="1">
      <c r="B15" s="378" t="s">
        <v>553</v>
      </c>
      <c r="C15" s="465" t="s">
        <v>232</v>
      </c>
      <c r="D15" s="379" t="s">
        <v>1867</v>
      </c>
      <c r="E15" s="439" t="s">
        <v>968</v>
      </c>
      <c r="F15" s="397" t="s">
        <v>1868</v>
      </c>
      <c r="G15" s="397" t="s">
        <v>1869</v>
      </c>
      <c r="H15" s="397" t="s">
        <v>1870</v>
      </c>
      <c r="I15" s="475" t="s">
        <v>1851</v>
      </c>
      <c r="J15" s="471" t="s">
        <v>1871</v>
      </c>
      <c r="K15" s="397" t="s">
        <v>1872</v>
      </c>
      <c r="L15" s="398" t="s">
        <v>1873</v>
      </c>
      <c r="M15" s="471" t="s">
        <v>1833</v>
      </c>
      <c r="N15" s="397" t="s">
        <v>1874</v>
      </c>
      <c r="O15" s="475" t="s">
        <v>1835</v>
      </c>
      <c r="P15" s="476" t="s">
        <v>242</v>
      </c>
      <c r="Q15" s="386">
        <v>0.9</v>
      </c>
      <c r="R15" s="386" t="s">
        <v>1833</v>
      </c>
      <c r="S15" s="477">
        <v>0.9</v>
      </c>
      <c r="T15" s="434"/>
      <c r="U15" s="435"/>
      <c r="V15" s="478"/>
      <c r="W15" s="458" t="s">
        <v>1875</v>
      </c>
      <c r="X15" s="398" t="s">
        <v>1876</v>
      </c>
      <c r="Y15" s="479"/>
      <c r="Z15" s="480"/>
      <c r="AA15" s="478"/>
      <c r="AB15" s="458" t="s">
        <v>1877</v>
      </c>
      <c r="AC15" s="398" t="s">
        <v>1876</v>
      </c>
      <c r="AD15" s="434">
        <v>17</v>
      </c>
      <c r="AE15" s="435">
        <v>18</v>
      </c>
      <c r="AF15" s="478">
        <f>+AD15/AE15</f>
        <v>0.94444444444444442</v>
      </c>
      <c r="AG15" s="458" t="s">
        <v>1878</v>
      </c>
      <c r="AH15" s="398" t="s">
        <v>1879</v>
      </c>
      <c r="AI15" s="385"/>
      <c r="AJ15" s="385"/>
      <c r="AK15" s="478"/>
      <c r="AL15" s="458" t="s">
        <v>1880</v>
      </c>
      <c r="AM15" s="408" t="s">
        <v>1881</v>
      </c>
      <c r="AN15" s="385"/>
      <c r="AO15" s="385"/>
      <c r="AP15" s="481"/>
      <c r="AQ15" s="458" t="s">
        <v>1882</v>
      </c>
      <c r="AR15" s="408" t="s">
        <v>1883</v>
      </c>
      <c r="AS15" s="470">
        <v>10</v>
      </c>
      <c r="AT15" s="470">
        <v>10</v>
      </c>
      <c r="AU15" s="482">
        <f>AS15/AT15</f>
        <v>1</v>
      </c>
      <c r="AV15" s="458" t="s">
        <v>1884</v>
      </c>
      <c r="AW15" s="409" t="s">
        <v>1885</v>
      </c>
      <c r="AX15" s="387"/>
      <c r="AY15" s="385"/>
      <c r="AZ15" s="386"/>
      <c r="BA15" s="458"/>
      <c r="BB15" s="391"/>
      <c r="BC15" s="385"/>
      <c r="BD15" s="385"/>
      <c r="BE15" s="386"/>
      <c r="BF15" s="414"/>
      <c r="BG15" s="391"/>
      <c r="BH15" s="424"/>
      <c r="BI15" s="424"/>
      <c r="BJ15" s="483"/>
      <c r="BK15" s="438"/>
      <c r="BL15" s="391"/>
      <c r="BM15" s="424"/>
      <c r="BN15" s="424"/>
      <c r="BO15" s="483"/>
      <c r="BP15" s="438"/>
      <c r="BQ15" s="391"/>
      <c r="BR15" s="424"/>
      <c r="BS15" s="424"/>
      <c r="BT15" s="483"/>
      <c r="BU15" s="438"/>
      <c r="BV15" s="391"/>
      <c r="BW15" s="424"/>
      <c r="BX15" s="424"/>
      <c r="BY15" s="483"/>
      <c r="BZ15" s="438"/>
      <c r="CA15" s="391"/>
      <c r="CB15" s="484"/>
      <c r="CD15" s="303">
        <f>AD15+AS15+BH15+BW15</f>
        <v>27</v>
      </c>
      <c r="CE15" s="303">
        <f>AE15+AT15+BI15+BX15</f>
        <v>28</v>
      </c>
      <c r="CF15" s="304">
        <f t="shared" ref="CF15:CF21" si="3">+CD15/CE15</f>
        <v>0.9642857142857143</v>
      </c>
      <c r="CG15" s="94">
        <f t="shared" ref="CG15:CG20" si="4">+CF15</f>
        <v>0.9642857142857143</v>
      </c>
      <c r="CH15" s="94">
        <f t="shared" ref="CH15:CH21" si="5">+S15</f>
        <v>0.9</v>
      </c>
      <c r="CI15" s="94">
        <f>+CG15/CH15</f>
        <v>1.0714285714285714</v>
      </c>
      <c r="CJ15" s="92"/>
    </row>
    <row r="16" spans="2:91" s="93" customFormat="1" ht="249" customHeight="1">
      <c r="B16" s="378" t="s">
        <v>553</v>
      </c>
      <c r="C16" s="465" t="s">
        <v>232</v>
      </c>
      <c r="D16" s="379" t="s">
        <v>1886</v>
      </c>
      <c r="E16" s="439" t="s">
        <v>968</v>
      </c>
      <c r="F16" s="397" t="s">
        <v>1887</v>
      </c>
      <c r="G16" s="397" t="s">
        <v>1888</v>
      </c>
      <c r="H16" s="397" t="s">
        <v>1870</v>
      </c>
      <c r="I16" s="475" t="s">
        <v>1851</v>
      </c>
      <c r="J16" s="471" t="s">
        <v>1889</v>
      </c>
      <c r="K16" s="397" t="s">
        <v>1890</v>
      </c>
      <c r="L16" s="397" t="s">
        <v>1891</v>
      </c>
      <c r="M16" s="471" t="s">
        <v>1833</v>
      </c>
      <c r="N16" s="397" t="s">
        <v>1892</v>
      </c>
      <c r="O16" s="475" t="s">
        <v>1835</v>
      </c>
      <c r="P16" s="476" t="s">
        <v>242</v>
      </c>
      <c r="Q16" s="386">
        <v>0.9</v>
      </c>
      <c r="R16" s="386" t="s">
        <v>1833</v>
      </c>
      <c r="S16" s="477">
        <v>0.9</v>
      </c>
      <c r="T16" s="453"/>
      <c r="U16" s="485"/>
      <c r="V16" s="486"/>
      <c r="W16" s="458" t="s">
        <v>1893</v>
      </c>
      <c r="X16" s="398" t="s">
        <v>1876</v>
      </c>
      <c r="Y16" s="479"/>
      <c r="Z16" s="480"/>
      <c r="AA16" s="482"/>
      <c r="AB16" s="487" t="s">
        <v>1894</v>
      </c>
      <c r="AC16" s="398" t="s">
        <v>1876</v>
      </c>
      <c r="AD16" s="434">
        <v>26</v>
      </c>
      <c r="AE16" s="435">
        <v>30</v>
      </c>
      <c r="AF16" s="478">
        <v>0.87</v>
      </c>
      <c r="AG16" s="488" t="s">
        <v>1895</v>
      </c>
      <c r="AH16" s="398" t="s">
        <v>1896</v>
      </c>
      <c r="AI16" s="385"/>
      <c r="AJ16" s="385"/>
      <c r="AK16" s="386"/>
      <c r="AL16" s="489" t="s">
        <v>1897</v>
      </c>
      <c r="AM16" s="408" t="s">
        <v>1898</v>
      </c>
      <c r="AN16" s="385"/>
      <c r="AO16" s="385"/>
      <c r="AP16" s="386"/>
      <c r="AQ16" s="458" t="s">
        <v>1899</v>
      </c>
      <c r="AR16" s="408" t="s">
        <v>1883</v>
      </c>
      <c r="AS16" s="423">
        <v>15</v>
      </c>
      <c r="AT16" s="490">
        <v>15</v>
      </c>
      <c r="AU16" s="482">
        <f>AS16/AT16</f>
        <v>1</v>
      </c>
      <c r="AV16" s="491" t="s">
        <v>1900</v>
      </c>
      <c r="AW16" s="409" t="s">
        <v>1901</v>
      </c>
      <c r="AX16" s="387"/>
      <c r="AY16" s="385"/>
      <c r="AZ16" s="386"/>
      <c r="BA16" s="413"/>
      <c r="BB16" s="391"/>
      <c r="BC16" s="385"/>
      <c r="BD16" s="385"/>
      <c r="BE16" s="386"/>
      <c r="BF16" s="414"/>
      <c r="BG16" s="391"/>
      <c r="BH16" s="424"/>
      <c r="BI16" s="424"/>
      <c r="BJ16" s="483"/>
      <c r="BK16" s="438"/>
      <c r="BL16" s="391"/>
      <c r="BM16" s="424"/>
      <c r="BN16" s="424"/>
      <c r="BO16" s="483"/>
      <c r="BP16" s="438"/>
      <c r="BQ16" s="391"/>
      <c r="BR16" s="424"/>
      <c r="BS16" s="424"/>
      <c r="BT16" s="483"/>
      <c r="BU16" s="438"/>
      <c r="BV16" s="391"/>
      <c r="BW16" s="424"/>
      <c r="BX16" s="424"/>
      <c r="BY16" s="483"/>
      <c r="BZ16" s="438"/>
      <c r="CA16" s="391"/>
      <c r="CB16" s="484"/>
      <c r="CD16" s="303">
        <f>AD16+AS16+BH16+BW16</f>
        <v>41</v>
      </c>
      <c r="CE16" s="303">
        <f>AE16+AT16+BI16+BX16</f>
        <v>45</v>
      </c>
      <c r="CF16" s="304">
        <f t="shared" si="3"/>
        <v>0.91111111111111109</v>
      </c>
      <c r="CG16" s="94">
        <f t="shared" si="4"/>
        <v>0.91111111111111109</v>
      </c>
      <c r="CH16" s="94">
        <f t="shared" si="5"/>
        <v>0.9</v>
      </c>
      <c r="CI16" s="94">
        <f t="shared" ref="CI16" si="6">+CG16/CH16</f>
        <v>1.0123456790123457</v>
      </c>
      <c r="CJ16" s="92"/>
    </row>
    <row r="17" spans="1:91" s="93" customFormat="1" ht="252" customHeight="1">
      <c r="B17" s="378" t="s">
        <v>590</v>
      </c>
      <c r="C17" s="389" t="s">
        <v>232</v>
      </c>
      <c r="D17" s="388" t="s">
        <v>1902</v>
      </c>
      <c r="E17" s="416" t="s">
        <v>968</v>
      </c>
      <c r="F17" s="397" t="s">
        <v>1903</v>
      </c>
      <c r="G17" s="389" t="s">
        <v>1904</v>
      </c>
      <c r="H17" s="389" t="s">
        <v>1905</v>
      </c>
      <c r="I17" s="379" t="s">
        <v>1851</v>
      </c>
      <c r="J17" s="389" t="s">
        <v>1906</v>
      </c>
      <c r="K17" s="398" t="s">
        <v>1907</v>
      </c>
      <c r="L17" s="389" t="s">
        <v>1908</v>
      </c>
      <c r="M17" s="393" t="s">
        <v>1833</v>
      </c>
      <c r="N17" s="393" t="s">
        <v>1909</v>
      </c>
      <c r="O17" s="379" t="s">
        <v>1910</v>
      </c>
      <c r="P17" s="406" t="s">
        <v>242</v>
      </c>
      <c r="Q17" s="472">
        <v>6.0000000000000001E-3</v>
      </c>
      <c r="R17" s="393" t="s">
        <v>1833</v>
      </c>
      <c r="S17" s="456">
        <v>0.02</v>
      </c>
      <c r="T17" s="385">
        <v>21</v>
      </c>
      <c r="U17" s="385">
        <v>10931</v>
      </c>
      <c r="V17" s="473">
        <f>+T17/U17</f>
        <v>1.9211417070716312E-3</v>
      </c>
      <c r="W17" s="398" t="s">
        <v>1911</v>
      </c>
      <c r="X17" s="408" t="s">
        <v>1912</v>
      </c>
      <c r="Y17" s="385">
        <v>34</v>
      </c>
      <c r="Z17" s="385">
        <v>10894</v>
      </c>
      <c r="AA17" s="473">
        <f>+Y17/Z17</f>
        <v>3.1209840279052691E-3</v>
      </c>
      <c r="AB17" s="469" t="s">
        <v>1913</v>
      </c>
      <c r="AC17" s="390" t="s">
        <v>1914</v>
      </c>
      <c r="AD17" s="385">
        <v>45</v>
      </c>
      <c r="AE17" s="385">
        <v>10985</v>
      </c>
      <c r="AF17" s="473">
        <f t="shared" ref="AF17:AF20" si="7">+AD17/AE17</f>
        <v>4.0964952207555756E-3</v>
      </c>
      <c r="AG17" s="469" t="s">
        <v>1915</v>
      </c>
      <c r="AH17" s="390" t="s">
        <v>1916</v>
      </c>
      <c r="AI17" s="385">
        <v>23</v>
      </c>
      <c r="AJ17" s="385">
        <v>10884</v>
      </c>
      <c r="AK17" s="473">
        <f t="shared" ref="AK17" si="8">+AI17/AJ17</f>
        <v>2.1131936787945607E-3</v>
      </c>
      <c r="AL17" s="390" t="s">
        <v>1917</v>
      </c>
      <c r="AM17" s="390" t="s">
        <v>1918</v>
      </c>
      <c r="AN17" s="385">
        <v>35</v>
      </c>
      <c r="AO17" s="385">
        <v>10899</v>
      </c>
      <c r="AP17" s="473">
        <f t="shared" ref="AP17" si="9">+AN17/AO17</f>
        <v>3.2113037893384713E-3</v>
      </c>
      <c r="AQ17" s="390" t="s">
        <v>1919</v>
      </c>
      <c r="AR17" s="390" t="s">
        <v>1920</v>
      </c>
      <c r="AS17" s="385">
        <v>43</v>
      </c>
      <c r="AT17" s="385">
        <v>10661</v>
      </c>
      <c r="AU17" s="473">
        <f t="shared" ref="AU17:AU18" si="10">+AS17/AT17</f>
        <v>4.033392739893068E-3</v>
      </c>
      <c r="AV17" s="390" t="s">
        <v>1921</v>
      </c>
      <c r="AW17" s="391" t="s">
        <v>1922</v>
      </c>
      <c r="AX17" s="387"/>
      <c r="AY17" s="385"/>
      <c r="AZ17" s="386"/>
      <c r="BA17" s="412"/>
      <c r="BB17" s="413"/>
      <c r="BC17" s="385"/>
      <c r="BD17" s="385"/>
      <c r="BE17" s="386"/>
      <c r="BF17" s="386"/>
      <c r="BG17" s="414"/>
      <c r="BH17" s="387"/>
      <c r="BI17" s="385"/>
      <c r="BJ17" s="386"/>
      <c r="BK17" s="412"/>
      <c r="BL17" s="413"/>
      <c r="BM17" s="385"/>
      <c r="BN17" s="385"/>
      <c r="BO17" s="386"/>
      <c r="BP17" s="386"/>
      <c r="BQ17" s="414"/>
      <c r="BR17" s="387"/>
      <c r="BS17" s="385"/>
      <c r="BT17" s="386"/>
      <c r="BU17" s="386"/>
      <c r="BV17" s="414"/>
      <c r="BW17" s="385"/>
      <c r="BX17" s="385"/>
      <c r="BY17" s="386"/>
      <c r="BZ17" s="386"/>
      <c r="CA17" s="414"/>
      <c r="CB17" s="415"/>
      <c r="CD17" s="92">
        <f t="shared" ref="CD17:CE19" si="11">+T17+Y17+AD17+AI17+AN17+AS17+AX17+BC17+BH17+BM17+BR17+BW17</f>
        <v>201</v>
      </c>
      <c r="CE17" s="92">
        <f t="shared" si="11"/>
        <v>65254</v>
      </c>
      <c r="CF17" s="501">
        <f t="shared" si="3"/>
        <v>3.0802709412449812E-3</v>
      </c>
      <c r="CG17" s="501">
        <f t="shared" si="4"/>
        <v>3.0802709412449812E-3</v>
      </c>
      <c r="CH17" s="94">
        <f t="shared" si="5"/>
        <v>0.02</v>
      </c>
      <c r="CI17" s="94">
        <v>1</v>
      </c>
      <c r="CJ17" s="92"/>
      <c r="CK17" s="300"/>
      <c r="CL17" s="301"/>
      <c r="CM17" s="302"/>
    </row>
    <row r="18" spans="1:91" s="93" customFormat="1" ht="252" customHeight="1">
      <c r="B18" s="378" t="s">
        <v>590</v>
      </c>
      <c r="C18" s="389" t="s">
        <v>232</v>
      </c>
      <c r="D18" s="388" t="s">
        <v>1923</v>
      </c>
      <c r="E18" s="416" t="s">
        <v>968</v>
      </c>
      <c r="F18" s="397" t="s">
        <v>1924</v>
      </c>
      <c r="G18" s="389" t="s">
        <v>1925</v>
      </c>
      <c r="H18" s="389" t="s">
        <v>1926</v>
      </c>
      <c r="I18" s="379" t="s">
        <v>1829</v>
      </c>
      <c r="J18" s="389" t="s">
        <v>1927</v>
      </c>
      <c r="K18" s="398" t="s">
        <v>1928</v>
      </c>
      <c r="L18" s="389" t="s">
        <v>1929</v>
      </c>
      <c r="M18" s="393" t="s">
        <v>1833</v>
      </c>
      <c r="N18" s="429" t="s">
        <v>1930</v>
      </c>
      <c r="O18" s="379" t="s">
        <v>1835</v>
      </c>
      <c r="P18" s="406" t="s">
        <v>242</v>
      </c>
      <c r="Q18" s="474">
        <v>3.5999999999999999E-3</v>
      </c>
      <c r="R18" s="393" t="s">
        <v>1833</v>
      </c>
      <c r="S18" s="456">
        <v>0.04</v>
      </c>
      <c r="T18" s="385"/>
      <c r="U18" s="385"/>
      <c r="V18" s="386"/>
      <c r="W18" s="398" t="s">
        <v>1931</v>
      </c>
      <c r="X18" s="408" t="s">
        <v>1912</v>
      </c>
      <c r="Y18" s="385"/>
      <c r="Z18" s="385"/>
      <c r="AA18" s="386"/>
      <c r="AB18" s="469" t="s">
        <v>1932</v>
      </c>
      <c r="AC18" s="390" t="s">
        <v>1933</v>
      </c>
      <c r="AD18" s="385">
        <v>2001</v>
      </c>
      <c r="AE18" s="385">
        <v>130256</v>
      </c>
      <c r="AF18" s="473">
        <f t="shared" si="7"/>
        <v>1.5362056258444909E-2</v>
      </c>
      <c r="AG18" s="469" t="s">
        <v>1934</v>
      </c>
      <c r="AH18" s="390" t="s">
        <v>1916</v>
      </c>
      <c r="AI18" s="385"/>
      <c r="AJ18" s="385"/>
      <c r="AK18" s="386"/>
      <c r="AL18" s="469" t="s">
        <v>1935</v>
      </c>
      <c r="AM18" s="390" t="s">
        <v>1936</v>
      </c>
      <c r="AN18" s="385"/>
      <c r="AO18" s="385"/>
      <c r="AP18" s="386"/>
      <c r="AQ18" s="469" t="s">
        <v>1937</v>
      </c>
      <c r="AR18" s="390" t="s">
        <v>1920</v>
      </c>
      <c r="AS18" s="385">
        <v>2966</v>
      </c>
      <c r="AT18" s="385">
        <v>133682</v>
      </c>
      <c r="AU18" s="473">
        <f t="shared" si="10"/>
        <v>2.2186981044568455E-2</v>
      </c>
      <c r="AV18" s="390" t="s">
        <v>1938</v>
      </c>
      <c r="AW18" s="390" t="s">
        <v>1922</v>
      </c>
      <c r="AX18" s="391"/>
      <c r="AY18" s="385"/>
      <c r="AZ18" s="386"/>
      <c r="BA18" s="412"/>
      <c r="BB18" s="413"/>
      <c r="BC18" s="385"/>
      <c r="BD18" s="385"/>
      <c r="BE18" s="386"/>
      <c r="BF18" s="386"/>
      <c r="BG18" s="414"/>
      <c r="BH18" s="387"/>
      <c r="BI18" s="385"/>
      <c r="BJ18" s="386"/>
      <c r="BK18" s="412"/>
      <c r="BL18" s="413"/>
      <c r="BM18" s="385"/>
      <c r="BN18" s="385"/>
      <c r="BO18" s="386"/>
      <c r="BP18" s="386"/>
      <c r="BQ18" s="414"/>
      <c r="BR18" s="387"/>
      <c r="BS18" s="385"/>
      <c r="BT18" s="386"/>
      <c r="BU18" s="386"/>
      <c r="BV18" s="414"/>
      <c r="BW18" s="385"/>
      <c r="BX18" s="385"/>
      <c r="BY18" s="386"/>
      <c r="BZ18" s="386"/>
      <c r="CA18" s="414"/>
      <c r="CB18" s="415"/>
      <c r="CD18" s="96">
        <f t="shared" si="11"/>
        <v>4967</v>
      </c>
      <c r="CE18" s="96">
        <f t="shared" si="11"/>
        <v>263938</v>
      </c>
      <c r="CF18" s="501">
        <f t="shared" si="3"/>
        <v>1.8818813509233229E-2</v>
      </c>
      <c r="CG18" s="501">
        <f t="shared" si="4"/>
        <v>1.8818813509233229E-2</v>
      </c>
      <c r="CH18" s="94">
        <f t="shared" si="5"/>
        <v>0.04</v>
      </c>
      <c r="CI18" s="94">
        <v>1</v>
      </c>
      <c r="CJ18" s="92"/>
      <c r="CK18" s="300"/>
      <c r="CL18" s="301"/>
      <c r="CM18" s="302"/>
    </row>
    <row r="19" spans="1:91" s="93" customFormat="1" ht="251.25" customHeight="1">
      <c r="B19" s="378" t="s">
        <v>944</v>
      </c>
      <c r="C19" s="389" t="s">
        <v>326</v>
      </c>
      <c r="D19" s="388" t="s">
        <v>1939</v>
      </c>
      <c r="E19" s="416" t="s">
        <v>968</v>
      </c>
      <c r="F19" s="397" t="s">
        <v>1940</v>
      </c>
      <c r="G19" s="389" t="s">
        <v>1941</v>
      </c>
      <c r="H19" s="389" t="s">
        <v>1942</v>
      </c>
      <c r="I19" s="379" t="s">
        <v>1851</v>
      </c>
      <c r="J19" s="389" t="s">
        <v>1943</v>
      </c>
      <c r="K19" s="398" t="s">
        <v>1944</v>
      </c>
      <c r="L19" s="389" t="s">
        <v>1945</v>
      </c>
      <c r="M19" s="393" t="s">
        <v>1833</v>
      </c>
      <c r="N19" s="398" t="s">
        <v>1946</v>
      </c>
      <c r="O19" s="379" t="s">
        <v>1835</v>
      </c>
      <c r="P19" s="406" t="s">
        <v>242</v>
      </c>
      <c r="Q19" s="401">
        <v>0.47</v>
      </c>
      <c r="R19" s="393" t="s">
        <v>1833</v>
      </c>
      <c r="S19" s="440">
        <v>0.98</v>
      </c>
      <c r="T19" s="385"/>
      <c r="U19" s="385"/>
      <c r="V19" s="386"/>
      <c r="W19" s="398" t="s">
        <v>1947</v>
      </c>
      <c r="X19" s="398" t="s">
        <v>1912</v>
      </c>
      <c r="Y19" s="385"/>
      <c r="Z19" s="385"/>
      <c r="AA19" s="386"/>
      <c r="AB19" s="398" t="s">
        <v>1948</v>
      </c>
      <c r="AC19" s="398" t="s">
        <v>1912</v>
      </c>
      <c r="AD19" s="385">
        <v>518699</v>
      </c>
      <c r="AE19" s="385">
        <v>537764</v>
      </c>
      <c r="AF19" s="386">
        <f t="shared" si="7"/>
        <v>0.96454764543554417</v>
      </c>
      <c r="AG19" s="398" t="s">
        <v>1949</v>
      </c>
      <c r="AH19" s="398" t="s">
        <v>1950</v>
      </c>
      <c r="AI19" s="385"/>
      <c r="AJ19" s="385"/>
      <c r="AK19" s="386"/>
      <c r="AL19" s="402" t="s">
        <v>1951</v>
      </c>
      <c r="AM19" s="398" t="s">
        <v>1952</v>
      </c>
      <c r="AN19" s="385"/>
      <c r="AO19" s="385"/>
      <c r="AP19" s="386"/>
      <c r="AQ19" s="398" t="s">
        <v>1953</v>
      </c>
      <c r="AR19" s="398" t="s">
        <v>1954</v>
      </c>
      <c r="AS19" s="385">
        <v>714462</v>
      </c>
      <c r="AT19" s="385">
        <f>868691-103206</f>
        <v>765485</v>
      </c>
      <c r="AU19" s="386">
        <f>AS19/AT19</f>
        <v>0.93334552603904719</v>
      </c>
      <c r="AV19" s="391" t="s">
        <v>1955</v>
      </c>
      <c r="AW19" s="391" t="s">
        <v>1922</v>
      </c>
      <c r="AX19" s="385"/>
      <c r="AY19" s="385"/>
      <c r="AZ19" s="386"/>
      <c r="BA19" s="391"/>
      <c r="BB19" s="390"/>
      <c r="BC19" s="385"/>
      <c r="BD19" s="385"/>
      <c r="BE19" s="386"/>
      <c r="BF19" s="391"/>
      <c r="BG19" s="391"/>
      <c r="BH19" s="385"/>
      <c r="BI19" s="385"/>
      <c r="BJ19" s="386"/>
      <c r="BK19" s="398"/>
      <c r="BL19" s="390"/>
      <c r="BM19" s="385"/>
      <c r="BN19" s="385"/>
      <c r="BO19" s="386"/>
      <c r="BP19" s="398"/>
      <c r="BQ19" s="391"/>
      <c r="BR19" s="385"/>
      <c r="BS19" s="385"/>
      <c r="BT19" s="386"/>
      <c r="BU19" s="391"/>
      <c r="BV19" s="391"/>
      <c r="BW19" s="385"/>
      <c r="BX19" s="385"/>
      <c r="BY19" s="386"/>
      <c r="BZ19" s="391"/>
      <c r="CA19" s="391"/>
      <c r="CB19" s="396"/>
      <c r="CD19" s="96">
        <f>+T19+Y19+AD19+AI19+AN19+AS19+AX19+BC19+BH19+BM19+BR19+BW19</f>
        <v>1233161</v>
      </c>
      <c r="CE19" s="96">
        <f t="shared" si="11"/>
        <v>1303249</v>
      </c>
      <c r="CF19" s="94">
        <f t="shared" si="3"/>
        <v>0.94622056107466801</v>
      </c>
      <c r="CG19" s="94">
        <f t="shared" si="4"/>
        <v>0.94622056107466801</v>
      </c>
      <c r="CH19" s="94">
        <f t="shared" si="5"/>
        <v>0.98</v>
      </c>
      <c r="CI19" s="94">
        <f t="shared" ref="CI19:CI21" si="12">+CG19/CH19</f>
        <v>0.96553118477006938</v>
      </c>
      <c r="CJ19" s="92"/>
    </row>
    <row r="20" spans="1:91" s="93" customFormat="1" ht="249.75" customHeight="1">
      <c r="B20" s="378" t="s">
        <v>255</v>
      </c>
      <c r="C20" s="389" t="s">
        <v>1956</v>
      </c>
      <c r="D20" s="379" t="s">
        <v>1957</v>
      </c>
      <c r="E20" s="404" t="s">
        <v>1958</v>
      </c>
      <c r="F20" s="405" t="s">
        <v>1959</v>
      </c>
      <c r="G20" s="389" t="s">
        <v>1960</v>
      </c>
      <c r="H20" s="398" t="s">
        <v>1961</v>
      </c>
      <c r="I20" s="379" t="s">
        <v>1851</v>
      </c>
      <c r="J20" s="389" t="s">
        <v>1962</v>
      </c>
      <c r="K20" s="389" t="s">
        <v>1963</v>
      </c>
      <c r="L20" s="398" t="s">
        <v>1964</v>
      </c>
      <c r="M20" s="378" t="s">
        <v>1965</v>
      </c>
      <c r="N20" s="389" t="s">
        <v>1966</v>
      </c>
      <c r="O20" s="379" t="s">
        <v>1835</v>
      </c>
      <c r="P20" s="406" t="s">
        <v>242</v>
      </c>
      <c r="Q20" s="392">
        <v>0.8</v>
      </c>
      <c r="R20" s="407" t="s">
        <v>1833</v>
      </c>
      <c r="S20" s="392">
        <v>0.8</v>
      </c>
      <c r="T20" s="385"/>
      <c r="U20" s="385"/>
      <c r="V20" s="386"/>
      <c r="W20" s="395" t="s">
        <v>1967</v>
      </c>
      <c r="X20" s="408" t="s">
        <v>1968</v>
      </c>
      <c r="Y20" s="385"/>
      <c r="Z20" s="385"/>
      <c r="AA20" s="386"/>
      <c r="AB20" s="395" t="s">
        <v>1969</v>
      </c>
      <c r="AC20" s="409" t="s">
        <v>1968</v>
      </c>
      <c r="AD20" s="410">
        <v>16</v>
      </c>
      <c r="AE20" s="403">
        <v>25</v>
      </c>
      <c r="AF20" s="386">
        <f t="shared" si="7"/>
        <v>0.64</v>
      </c>
      <c r="AG20" s="409" t="s">
        <v>1970</v>
      </c>
      <c r="AH20" s="390" t="s">
        <v>1971</v>
      </c>
      <c r="AI20" s="385"/>
      <c r="AJ20" s="385"/>
      <c r="AK20" s="386"/>
      <c r="AL20" s="402" t="s">
        <v>1972</v>
      </c>
      <c r="AM20" s="411" t="s">
        <v>1973</v>
      </c>
      <c r="AN20" s="387"/>
      <c r="AO20" s="385"/>
      <c r="AP20" s="386"/>
      <c r="AQ20" s="402" t="s">
        <v>1974</v>
      </c>
      <c r="AR20" s="411" t="s">
        <v>1975</v>
      </c>
      <c r="AS20" s="385">
        <v>23</v>
      </c>
      <c r="AT20" s="385">
        <v>28</v>
      </c>
      <c r="AU20" s="386">
        <f>+AS20/AT20</f>
        <v>0.8214285714285714</v>
      </c>
      <c r="AV20" s="402" t="s">
        <v>1976</v>
      </c>
      <c r="AW20" s="411" t="s">
        <v>1977</v>
      </c>
      <c r="AX20" s="387"/>
      <c r="AY20" s="385"/>
      <c r="AZ20" s="386"/>
      <c r="BA20" s="412"/>
      <c r="BB20" s="413"/>
      <c r="BC20" s="385"/>
      <c r="BD20" s="385"/>
      <c r="BE20" s="386"/>
      <c r="BF20" s="386"/>
      <c r="BG20" s="414"/>
      <c r="BH20" s="387"/>
      <c r="BI20" s="385"/>
      <c r="BJ20" s="386"/>
      <c r="BK20" s="412"/>
      <c r="BL20" s="413"/>
      <c r="BM20" s="385"/>
      <c r="BN20" s="385"/>
      <c r="BO20" s="386"/>
      <c r="BP20" s="386"/>
      <c r="BQ20" s="414"/>
      <c r="BR20" s="387"/>
      <c r="BS20" s="385"/>
      <c r="BT20" s="386"/>
      <c r="BU20" s="386"/>
      <c r="BV20" s="414"/>
      <c r="BW20" s="385"/>
      <c r="BX20" s="385"/>
      <c r="BY20" s="386"/>
      <c r="BZ20" s="386"/>
      <c r="CA20" s="414"/>
      <c r="CB20" s="415"/>
      <c r="CD20" s="92">
        <f>+AS20</f>
        <v>23</v>
      </c>
      <c r="CE20" s="92">
        <f>+AT20</f>
        <v>28</v>
      </c>
      <c r="CF20" s="94">
        <f t="shared" si="3"/>
        <v>0.8214285714285714</v>
      </c>
      <c r="CG20" s="94">
        <f t="shared" si="4"/>
        <v>0.8214285714285714</v>
      </c>
      <c r="CH20" s="94">
        <f t="shared" si="5"/>
        <v>0.8</v>
      </c>
      <c r="CI20" s="94">
        <f t="shared" si="12"/>
        <v>1.0267857142857142</v>
      </c>
      <c r="CJ20" s="92"/>
    </row>
    <row r="21" spans="1:91" s="93" customFormat="1" ht="251.25" customHeight="1">
      <c r="B21" s="378" t="s">
        <v>1978</v>
      </c>
      <c r="C21" s="389" t="s">
        <v>232</v>
      </c>
      <c r="D21" s="459" t="s">
        <v>1979</v>
      </c>
      <c r="E21" s="418" t="s">
        <v>968</v>
      </c>
      <c r="F21" s="397" t="s">
        <v>1980</v>
      </c>
      <c r="G21" s="398" t="s">
        <v>1981</v>
      </c>
      <c r="H21" s="398" t="s">
        <v>1982</v>
      </c>
      <c r="I21" s="419" t="s">
        <v>1829</v>
      </c>
      <c r="J21" s="398" t="s">
        <v>1983</v>
      </c>
      <c r="K21" s="398" t="s">
        <v>1984</v>
      </c>
      <c r="L21" s="398" t="s">
        <v>1985</v>
      </c>
      <c r="M21" s="393" t="s">
        <v>1833</v>
      </c>
      <c r="N21" s="398" t="s">
        <v>1986</v>
      </c>
      <c r="O21" s="388" t="s">
        <v>1910</v>
      </c>
      <c r="P21" s="399" t="s">
        <v>242</v>
      </c>
      <c r="Q21" s="401">
        <v>0.57999999999999996</v>
      </c>
      <c r="R21" s="393" t="s">
        <v>1833</v>
      </c>
      <c r="S21" s="440">
        <v>1</v>
      </c>
      <c r="T21" s="398"/>
      <c r="U21" s="460"/>
      <c r="V21" s="398"/>
      <c r="W21" s="398" t="s">
        <v>1987</v>
      </c>
      <c r="X21" s="398" t="s">
        <v>1988</v>
      </c>
      <c r="Y21" s="460"/>
      <c r="Z21" s="398"/>
      <c r="AA21" s="386"/>
      <c r="AB21" s="398" t="s">
        <v>1989</v>
      </c>
      <c r="AC21" s="398" t="s">
        <v>1988</v>
      </c>
      <c r="AD21" s="461">
        <v>0.25</v>
      </c>
      <c r="AE21" s="386">
        <v>0.25</v>
      </c>
      <c r="AF21" s="386">
        <v>1</v>
      </c>
      <c r="AG21" s="429" t="s">
        <v>1990</v>
      </c>
      <c r="AH21" s="390" t="s">
        <v>1991</v>
      </c>
      <c r="AI21" s="462">
        <v>8.3299999999999999E-2</v>
      </c>
      <c r="AJ21" s="462">
        <v>8.3299999999999999E-2</v>
      </c>
      <c r="AK21" s="386">
        <v>1</v>
      </c>
      <c r="AL21" s="398" t="s">
        <v>1992</v>
      </c>
      <c r="AM21" s="391" t="s">
        <v>1993</v>
      </c>
      <c r="AN21" s="462">
        <v>8.3299999999999999E-2</v>
      </c>
      <c r="AO21" s="462">
        <v>8.3299999999999999E-2</v>
      </c>
      <c r="AP21" s="386">
        <v>1</v>
      </c>
      <c r="AQ21" s="398" t="s">
        <v>1994</v>
      </c>
      <c r="AR21" s="463" t="s">
        <v>1995</v>
      </c>
      <c r="AS21" s="457">
        <v>8.3000000000000004E-2</v>
      </c>
      <c r="AT21" s="457">
        <v>8.3000000000000004E-2</v>
      </c>
      <c r="AU21" s="386">
        <v>1</v>
      </c>
      <c r="AV21" s="464" t="s">
        <v>1996</v>
      </c>
      <c r="AW21" s="431" t="s">
        <v>1997</v>
      </c>
      <c r="AX21" s="387"/>
      <c r="AY21" s="385"/>
      <c r="AZ21" s="386"/>
      <c r="BA21" s="390"/>
      <c r="BB21" s="390"/>
      <c r="BC21" s="385"/>
      <c r="BD21" s="385"/>
      <c r="BE21" s="386"/>
      <c r="BF21" s="391"/>
      <c r="BG21" s="391"/>
      <c r="BH21" s="392"/>
      <c r="BI21" s="392"/>
      <c r="BJ21" s="386"/>
      <c r="BK21" s="390"/>
      <c r="BL21" s="391"/>
      <c r="BM21" s="385"/>
      <c r="BN21" s="385"/>
      <c r="BO21" s="386"/>
      <c r="BP21" s="391"/>
      <c r="BQ21" s="391"/>
      <c r="BR21" s="387"/>
      <c r="BS21" s="385"/>
      <c r="BT21" s="386"/>
      <c r="BU21" s="391"/>
      <c r="BV21" s="391"/>
      <c r="BW21" s="386"/>
      <c r="BX21" s="386"/>
      <c r="BY21" s="386"/>
      <c r="BZ21" s="389"/>
      <c r="CA21" s="391"/>
      <c r="CB21" s="396"/>
      <c r="CD21" s="95">
        <f>+AD21+AI21+AN21+AS21+AX21+BC21+BH21+BN21+BR21+BW21</f>
        <v>0.49959999999999999</v>
      </c>
      <c r="CE21" s="95">
        <f>+AE21+AJ21+AO21+AT21+AY21+BD21+BI21+BO21+BS21+BX21</f>
        <v>0.49959999999999999</v>
      </c>
      <c r="CF21" s="94">
        <f t="shared" si="3"/>
        <v>1</v>
      </c>
      <c r="CG21" s="95">
        <f>+AD21+AI21+AN21+AS21+AX21+BC21+BH21+BM21+BR21+BW21</f>
        <v>0.49959999999999999</v>
      </c>
      <c r="CH21" s="94">
        <f t="shared" si="5"/>
        <v>1</v>
      </c>
      <c r="CI21" s="94">
        <f t="shared" si="12"/>
        <v>0.49959999999999999</v>
      </c>
      <c r="CJ21" s="92"/>
    </row>
    <row r="22" spans="1:91" s="93" customFormat="1" ht="252.75" customHeight="1">
      <c r="B22" s="378" t="s">
        <v>313</v>
      </c>
      <c r="C22" s="389" t="s">
        <v>232</v>
      </c>
      <c r="D22" s="379" t="s">
        <v>1998</v>
      </c>
      <c r="E22" s="416" t="s">
        <v>1999</v>
      </c>
      <c r="F22" s="378" t="s">
        <v>2000</v>
      </c>
      <c r="G22" s="389" t="s">
        <v>2001</v>
      </c>
      <c r="H22" s="389" t="s">
        <v>2002</v>
      </c>
      <c r="I22" s="379" t="s">
        <v>1851</v>
      </c>
      <c r="J22" s="378" t="s">
        <v>2003</v>
      </c>
      <c r="K22" s="389" t="s">
        <v>2004</v>
      </c>
      <c r="L22" s="389" t="s">
        <v>2005</v>
      </c>
      <c r="M22" s="378" t="s">
        <v>1965</v>
      </c>
      <c r="N22" s="389" t="s">
        <v>2006</v>
      </c>
      <c r="O22" s="379" t="s">
        <v>1910</v>
      </c>
      <c r="P22" s="406" t="s">
        <v>242</v>
      </c>
      <c r="Q22" s="456">
        <v>0.90728566590186488</v>
      </c>
      <c r="R22" s="378" t="s">
        <v>1833</v>
      </c>
      <c r="S22" s="456">
        <v>1</v>
      </c>
      <c r="T22" s="387">
        <v>55390004596</v>
      </c>
      <c r="U22" s="385">
        <v>81118041798</v>
      </c>
      <c r="V22" s="392">
        <f>T22/U22</f>
        <v>0.68283212178533703</v>
      </c>
      <c r="W22" s="390" t="s">
        <v>2007</v>
      </c>
      <c r="X22" s="411" t="s">
        <v>2008</v>
      </c>
      <c r="Y22" s="385">
        <v>91770281917</v>
      </c>
      <c r="Z22" s="385">
        <v>114682018966</v>
      </c>
      <c r="AA22" s="392">
        <f>Y22/Z22</f>
        <v>0.80021508815786813</v>
      </c>
      <c r="AB22" s="390" t="s">
        <v>2009</v>
      </c>
      <c r="AC22" s="411" t="s">
        <v>2010</v>
      </c>
      <c r="AD22" s="387">
        <v>129787364868</v>
      </c>
      <c r="AE22" s="385">
        <v>133535149840</v>
      </c>
      <c r="AF22" s="392">
        <f>AD22/AE22</f>
        <v>0.97193409393339103</v>
      </c>
      <c r="AG22" s="390" t="s">
        <v>2011</v>
      </c>
      <c r="AH22" s="411" t="s">
        <v>2012</v>
      </c>
      <c r="AI22" s="403">
        <v>149287950288</v>
      </c>
      <c r="AJ22" s="403">
        <v>144072887454</v>
      </c>
      <c r="AK22" s="392">
        <f>AI22/AJ22</f>
        <v>1.0361973923488212</v>
      </c>
      <c r="AL22" s="390" t="s">
        <v>2013</v>
      </c>
      <c r="AM22" s="502" t="s">
        <v>2014</v>
      </c>
      <c r="AN22" s="387">
        <v>165267647172</v>
      </c>
      <c r="AO22" s="385">
        <v>159384929974</v>
      </c>
      <c r="AP22" s="392">
        <f>AN22/AO22</f>
        <v>1.036908867099039</v>
      </c>
      <c r="AQ22" s="390" t="s">
        <v>2015</v>
      </c>
      <c r="AR22" s="411" t="s">
        <v>2016</v>
      </c>
      <c r="AS22" s="387" t="s">
        <v>2017</v>
      </c>
      <c r="AT22" s="385" t="s">
        <v>2018</v>
      </c>
      <c r="AU22" s="392">
        <f>203331031479/204052409599</f>
        <v>0.99646474098778037</v>
      </c>
      <c r="AV22" s="458" t="s">
        <v>2019</v>
      </c>
      <c r="AW22" s="411" t="s">
        <v>2020</v>
      </c>
      <c r="AX22" s="387"/>
      <c r="AY22" s="385"/>
      <c r="AZ22" s="392"/>
      <c r="BA22" s="390"/>
      <c r="BB22" s="411"/>
      <c r="BC22" s="385"/>
      <c r="BD22" s="385"/>
      <c r="BE22" s="392"/>
      <c r="BF22" s="390"/>
      <c r="BG22" s="411"/>
      <c r="BH22" s="387"/>
      <c r="BI22" s="385"/>
      <c r="BJ22" s="392"/>
      <c r="BK22" s="390"/>
      <c r="BL22" s="411"/>
      <c r="BM22" s="385"/>
      <c r="BN22" s="385"/>
      <c r="BO22" s="392"/>
      <c r="BP22" s="390"/>
      <c r="BQ22" s="411"/>
      <c r="BR22" s="385"/>
      <c r="BS22" s="385"/>
      <c r="BT22" s="392"/>
      <c r="BU22" s="390"/>
      <c r="BV22" s="411"/>
      <c r="BW22" s="385"/>
      <c r="BX22" s="385"/>
      <c r="BY22" s="386"/>
      <c r="BZ22" s="386"/>
      <c r="CA22" s="414"/>
      <c r="CB22" s="415"/>
      <c r="CD22" s="96" t="e">
        <f>(T22+Y22+AD22+AI22+AN22+AS22)/6</f>
        <v>#VALUE!</v>
      </c>
      <c r="CE22" s="96" t="e">
        <f>(U22+Z22+AE22+AJ22+AO22+AT22)/6</f>
        <v>#VALUE!</v>
      </c>
      <c r="CF22" s="94" t="e">
        <f>+CD22/CE22</f>
        <v>#VALUE!</v>
      </c>
      <c r="CG22" s="94">
        <v>1</v>
      </c>
      <c r="CH22" s="94">
        <f>+S22</f>
        <v>1</v>
      </c>
      <c r="CI22" s="94">
        <f>+CG22/CH22</f>
        <v>1</v>
      </c>
      <c r="CJ22" s="92"/>
    </row>
    <row r="23" spans="1:91" s="93" customFormat="1" ht="282" customHeight="1">
      <c r="B23" s="378" t="s">
        <v>470</v>
      </c>
      <c r="C23" s="389" t="s">
        <v>232</v>
      </c>
      <c r="D23" s="388" t="s">
        <v>2021</v>
      </c>
      <c r="E23" s="393" t="s">
        <v>1958</v>
      </c>
      <c r="F23" s="397" t="s">
        <v>2022</v>
      </c>
      <c r="G23" s="398" t="s">
        <v>2023</v>
      </c>
      <c r="H23" s="398" t="s">
        <v>2024</v>
      </c>
      <c r="I23" s="379" t="s">
        <v>1851</v>
      </c>
      <c r="J23" s="398" t="s">
        <v>2025</v>
      </c>
      <c r="K23" s="398" t="s">
        <v>2026</v>
      </c>
      <c r="L23" s="398" t="s">
        <v>2027</v>
      </c>
      <c r="M23" s="393" t="s">
        <v>1833</v>
      </c>
      <c r="N23" s="393" t="s">
        <v>2028</v>
      </c>
      <c r="O23" s="388" t="s">
        <v>1835</v>
      </c>
      <c r="P23" s="399" t="s">
        <v>242</v>
      </c>
      <c r="Q23" s="401">
        <v>0.98</v>
      </c>
      <c r="R23" s="393" t="s">
        <v>1833</v>
      </c>
      <c r="S23" s="392">
        <v>0.95</v>
      </c>
      <c r="T23" s="385"/>
      <c r="U23" s="385"/>
      <c r="V23" s="394"/>
      <c r="W23" s="398" t="s">
        <v>2029</v>
      </c>
      <c r="X23" s="389" t="s">
        <v>2030</v>
      </c>
      <c r="Y23" s="385"/>
      <c r="Z23" s="385"/>
      <c r="AA23" s="503"/>
      <c r="AB23" s="398" t="s">
        <v>2031</v>
      </c>
      <c r="AC23" s="398" t="s">
        <v>2032</v>
      </c>
      <c r="AD23" s="403">
        <v>1313</v>
      </c>
      <c r="AE23" s="403">
        <v>1313</v>
      </c>
      <c r="AF23" s="392">
        <f>+AD23/AE23</f>
        <v>1</v>
      </c>
      <c r="AG23" s="402" t="s">
        <v>2033</v>
      </c>
      <c r="AH23" s="390" t="s">
        <v>2034</v>
      </c>
      <c r="AI23" s="385"/>
      <c r="AJ23" s="385"/>
      <c r="AK23" s="386"/>
      <c r="AL23" s="391" t="s">
        <v>2035</v>
      </c>
      <c r="AM23" s="391" t="s">
        <v>2036</v>
      </c>
      <c r="AN23" s="387"/>
      <c r="AO23" s="385"/>
      <c r="AP23" s="386"/>
      <c r="AQ23" s="390" t="s">
        <v>2037</v>
      </c>
      <c r="AR23" s="391" t="s">
        <v>2038</v>
      </c>
      <c r="AS23" s="385">
        <f>439+523+558</f>
        <v>1520</v>
      </c>
      <c r="AT23" s="385">
        <f>439+523+558</f>
        <v>1520</v>
      </c>
      <c r="AU23" s="386">
        <f>+AS23/AT23</f>
        <v>1</v>
      </c>
      <c r="AV23" s="391" t="s">
        <v>2039</v>
      </c>
      <c r="AW23" s="391" t="s">
        <v>2040</v>
      </c>
      <c r="AX23" s="387"/>
      <c r="AY23" s="385"/>
      <c r="AZ23" s="386"/>
      <c r="BA23" s="390"/>
      <c r="BB23" s="390"/>
      <c r="BC23" s="385"/>
      <c r="BD23" s="385"/>
      <c r="BE23" s="386"/>
      <c r="BF23" s="395"/>
      <c r="BG23" s="391"/>
      <c r="BH23" s="387"/>
      <c r="BI23" s="385"/>
      <c r="BJ23" s="386"/>
      <c r="BK23" s="390"/>
      <c r="BL23" s="391"/>
      <c r="BM23" s="385"/>
      <c r="BN23" s="385"/>
      <c r="BO23" s="386"/>
      <c r="BP23" s="400"/>
      <c r="BQ23" s="391"/>
      <c r="BR23" s="387"/>
      <c r="BS23" s="385"/>
      <c r="BT23" s="386"/>
      <c r="BU23" s="391"/>
      <c r="BV23" s="391"/>
      <c r="BW23" s="385"/>
      <c r="BX23" s="385"/>
      <c r="BY23" s="386"/>
      <c r="BZ23" s="391"/>
      <c r="CA23" s="391"/>
      <c r="CB23" s="396"/>
      <c r="CD23" s="96">
        <f>+T23+Y23+AD23+AI23+AN23+AS23+AX23+BC23+BH23+BM23+BR23+BW23</f>
        <v>2833</v>
      </c>
      <c r="CE23" s="96">
        <f t="shared" ref="CE23" si="13">+U23+Z23+AE23+AJ23+AO23+AT23+AY23+BD23+BI23+BN23+BS23+BX23</f>
        <v>2833</v>
      </c>
      <c r="CF23" s="94">
        <f t="shared" ref="CF23:CF26" si="14">+CD23/CE23</f>
        <v>1</v>
      </c>
      <c r="CG23" s="94">
        <f t="shared" ref="CG23:CG26" si="15">+CF23</f>
        <v>1</v>
      </c>
      <c r="CH23" s="94">
        <f t="shared" ref="CH23:CH26" si="16">+S23</f>
        <v>0.95</v>
      </c>
      <c r="CI23" s="94">
        <f t="shared" ref="CI23" si="17">+CG23/CH23</f>
        <v>1.0526315789473684</v>
      </c>
      <c r="CJ23" s="92"/>
    </row>
    <row r="24" spans="1:91" s="93" customFormat="1" ht="250.5" customHeight="1">
      <c r="B24" s="378" t="s">
        <v>823</v>
      </c>
      <c r="C24" s="389" t="s">
        <v>413</v>
      </c>
      <c r="D24" s="388" t="s">
        <v>2041</v>
      </c>
      <c r="E24" s="393" t="s">
        <v>968</v>
      </c>
      <c r="F24" s="397" t="s">
        <v>2042</v>
      </c>
      <c r="G24" s="398" t="s">
        <v>2043</v>
      </c>
      <c r="H24" s="398" t="s">
        <v>2044</v>
      </c>
      <c r="I24" s="379" t="s">
        <v>1851</v>
      </c>
      <c r="J24" s="398" t="s">
        <v>2045</v>
      </c>
      <c r="K24" s="398" t="s">
        <v>2046</v>
      </c>
      <c r="L24" s="398" t="s">
        <v>2047</v>
      </c>
      <c r="M24" s="393" t="s">
        <v>1833</v>
      </c>
      <c r="N24" s="393" t="s">
        <v>2048</v>
      </c>
      <c r="O24" s="388" t="s">
        <v>2049</v>
      </c>
      <c r="P24" s="399" t="s">
        <v>242</v>
      </c>
      <c r="Q24" s="401" t="s">
        <v>2050</v>
      </c>
      <c r="R24" s="393" t="s">
        <v>2050</v>
      </c>
      <c r="S24" s="392">
        <v>0.9</v>
      </c>
      <c r="T24" s="385"/>
      <c r="U24" s="385"/>
      <c r="V24" s="394"/>
      <c r="W24" s="398" t="s">
        <v>2051</v>
      </c>
      <c r="X24" s="389" t="s">
        <v>1912</v>
      </c>
      <c r="Y24" s="385"/>
      <c r="Z24" s="385"/>
      <c r="AA24" s="503"/>
      <c r="AB24" s="398" t="s">
        <v>2052</v>
      </c>
      <c r="AC24" s="398" t="s">
        <v>1933</v>
      </c>
      <c r="AD24" s="403">
        <v>81</v>
      </c>
      <c r="AE24" s="403">
        <v>83</v>
      </c>
      <c r="AF24" s="392">
        <f>(AD24/AE24)</f>
        <v>0.97590361445783136</v>
      </c>
      <c r="AG24" s="402" t="s">
        <v>2053</v>
      </c>
      <c r="AH24" s="390" t="s">
        <v>2054</v>
      </c>
      <c r="AI24" s="385"/>
      <c r="AJ24" s="385"/>
      <c r="AK24" s="386"/>
      <c r="AL24" s="391" t="s">
        <v>2055</v>
      </c>
      <c r="AM24" s="391" t="s">
        <v>1918</v>
      </c>
      <c r="AN24" s="387"/>
      <c r="AO24" s="385"/>
      <c r="AP24" s="386"/>
      <c r="AQ24" s="390" t="s">
        <v>2056</v>
      </c>
      <c r="AR24" s="391" t="s">
        <v>1920</v>
      </c>
      <c r="AS24" s="385">
        <v>98</v>
      </c>
      <c r="AT24" s="385">
        <v>100</v>
      </c>
      <c r="AU24" s="386">
        <f>AS24/AT24</f>
        <v>0.98</v>
      </c>
      <c r="AV24" s="391" t="s">
        <v>2057</v>
      </c>
      <c r="AW24" s="391" t="s">
        <v>1922</v>
      </c>
      <c r="AX24" s="387"/>
      <c r="AY24" s="385"/>
      <c r="AZ24" s="386"/>
      <c r="BA24" s="390"/>
      <c r="BB24" s="390"/>
      <c r="BC24" s="385"/>
      <c r="BD24" s="385"/>
      <c r="BE24" s="386"/>
      <c r="BF24" s="395"/>
      <c r="BG24" s="391"/>
      <c r="BH24" s="387"/>
      <c r="BI24" s="385"/>
      <c r="BJ24" s="386"/>
      <c r="BK24" s="390"/>
      <c r="BL24" s="391"/>
      <c r="BM24" s="385"/>
      <c r="BN24" s="385"/>
      <c r="BO24" s="386"/>
      <c r="BP24" s="400"/>
      <c r="BQ24" s="391"/>
      <c r="BR24" s="387"/>
      <c r="BS24" s="385"/>
      <c r="BT24" s="386"/>
      <c r="BU24" s="391"/>
      <c r="BV24" s="391"/>
      <c r="BW24" s="385"/>
      <c r="BX24" s="385"/>
      <c r="BY24" s="386"/>
      <c r="BZ24" s="391"/>
      <c r="CA24" s="391"/>
      <c r="CB24" s="396"/>
      <c r="CD24" s="92">
        <f>(AD24+AS24)/2</f>
        <v>89.5</v>
      </c>
      <c r="CE24" s="92">
        <f>(AE24+AT24)/2</f>
        <v>91.5</v>
      </c>
      <c r="CF24" s="94">
        <f>CD24/CE24</f>
        <v>0.97814207650273222</v>
      </c>
      <c r="CG24" s="94">
        <f>CF24</f>
        <v>0.97814207650273222</v>
      </c>
      <c r="CH24" s="94">
        <f>S24</f>
        <v>0.9</v>
      </c>
      <c r="CI24" s="94">
        <f>CG24/CH24</f>
        <v>1.0868245294474803</v>
      </c>
      <c r="CJ24" s="92"/>
    </row>
    <row r="25" spans="1:91" s="93" customFormat="1" ht="250.5" customHeight="1">
      <c r="B25" s="378" t="s">
        <v>234</v>
      </c>
      <c r="C25" s="393" t="s">
        <v>232</v>
      </c>
      <c r="D25" s="379" t="s">
        <v>2058</v>
      </c>
      <c r="E25" s="439" t="s">
        <v>968</v>
      </c>
      <c r="F25" s="378" t="s">
        <v>2059</v>
      </c>
      <c r="G25" s="398" t="s">
        <v>2060</v>
      </c>
      <c r="H25" s="398" t="s">
        <v>2061</v>
      </c>
      <c r="I25" s="388" t="s">
        <v>1851</v>
      </c>
      <c r="J25" s="393" t="s">
        <v>2062</v>
      </c>
      <c r="K25" s="398" t="s">
        <v>2063</v>
      </c>
      <c r="L25" s="398" t="s">
        <v>2064</v>
      </c>
      <c r="M25" s="378" t="s">
        <v>1965</v>
      </c>
      <c r="N25" s="389" t="s">
        <v>2065</v>
      </c>
      <c r="O25" s="379" t="s">
        <v>1910</v>
      </c>
      <c r="P25" s="406" t="s">
        <v>686</v>
      </c>
      <c r="Q25" s="392">
        <v>0.98</v>
      </c>
      <c r="R25" s="392" t="s">
        <v>1833</v>
      </c>
      <c r="S25" s="392">
        <v>0.99</v>
      </c>
      <c r="T25" s="467">
        <v>559524180604</v>
      </c>
      <c r="U25" s="467">
        <v>2501671340000</v>
      </c>
      <c r="V25" s="386">
        <f>T25/U25</f>
        <v>0.22366014738131029</v>
      </c>
      <c r="W25" s="398" t="s">
        <v>2066</v>
      </c>
      <c r="X25" s="390" t="s">
        <v>2067</v>
      </c>
      <c r="Y25" s="467">
        <v>762308994447</v>
      </c>
      <c r="Z25" s="467">
        <v>2501671340000</v>
      </c>
      <c r="AA25" s="386">
        <f>Y25/Z25</f>
        <v>0.30471988156805602</v>
      </c>
      <c r="AB25" s="398" t="s">
        <v>2068</v>
      </c>
      <c r="AC25" s="390" t="s">
        <v>2067</v>
      </c>
      <c r="AD25" s="467">
        <v>887194918494</v>
      </c>
      <c r="AE25" s="467">
        <v>2501671340000</v>
      </c>
      <c r="AF25" s="386">
        <f>AD25/AE25</f>
        <v>0.35464087720411747</v>
      </c>
      <c r="AG25" s="398" t="s">
        <v>2069</v>
      </c>
      <c r="AH25" s="390" t="s">
        <v>2070</v>
      </c>
      <c r="AI25" s="467">
        <v>1076123688398</v>
      </c>
      <c r="AJ25" s="467">
        <v>2501671340000</v>
      </c>
      <c r="AK25" s="386">
        <f>AI25/AJ25</f>
        <v>0.43016189664546423</v>
      </c>
      <c r="AL25" s="398" t="s">
        <v>2071</v>
      </c>
      <c r="AM25" s="390" t="s">
        <v>2072</v>
      </c>
      <c r="AN25" s="467">
        <v>1252655554544</v>
      </c>
      <c r="AO25" s="467">
        <v>2501671340000</v>
      </c>
      <c r="AP25" s="386">
        <f>AN25/AO25</f>
        <v>0.50072746747940122</v>
      </c>
      <c r="AQ25" s="398" t="s">
        <v>2073</v>
      </c>
      <c r="AR25" s="390" t="s">
        <v>2038</v>
      </c>
      <c r="AS25" s="467">
        <v>1442433106382</v>
      </c>
      <c r="AT25" s="467">
        <v>2501671340000</v>
      </c>
      <c r="AU25" s="386">
        <f>AS25/AT25</f>
        <v>0.57658777286947693</v>
      </c>
      <c r="AV25" s="398" t="s">
        <v>2074</v>
      </c>
      <c r="AW25" s="390" t="s">
        <v>2075</v>
      </c>
      <c r="AX25" s="467"/>
      <c r="AY25" s="467"/>
      <c r="AZ25" s="386"/>
      <c r="BA25" s="398"/>
      <c r="BB25" s="398"/>
      <c r="BC25" s="504"/>
      <c r="BD25" s="504"/>
      <c r="BE25" s="386"/>
      <c r="BF25" s="398"/>
      <c r="BG25" s="398"/>
      <c r="BH25" s="387"/>
      <c r="BI25" s="504"/>
      <c r="BJ25" s="386"/>
      <c r="BK25" s="398"/>
      <c r="BL25" s="398"/>
      <c r="BM25" s="504"/>
      <c r="BN25" s="505"/>
      <c r="BO25" s="386"/>
      <c r="BP25" s="398"/>
      <c r="BQ25" s="398"/>
      <c r="BR25" s="468"/>
      <c r="BS25" s="467"/>
      <c r="BT25" s="386"/>
      <c r="BU25" s="398"/>
      <c r="BV25" s="398"/>
      <c r="BW25" s="467"/>
      <c r="BX25" s="467"/>
      <c r="BY25" s="386"/>
      <c r="BZ25" s="398"/>
      <c r="CA25" s="391"/>
      <c r="CB25" s="398"/>
      <c r="CD25" s="506">
        <f>AS25</f>
        <v>1442433106382</v>
      </c>
      <c r="CE25" s="506">
        <f>AT25</f>
        <v>2501671340000</v>
      </c>
      <c r="CF25" s="94">
        <f t="shared" si="14"/>
        <v>0.57658777286947693</v>
      </c>
      <c r="CG25" s="94">
        <f t="shared" si="15"/>
        <v>0.57658777286947693</v>
      </c>
      <c r="CH25" s="94">
        <f t="shared" si="16"/>
        <v>0.99</v>
      </c>
      <c r="CI25" s="94">
        <f>+CG25/CH25</f>
        <v>0.58241189178735042</v>
      </c>
      <c r="CJ25" s="92"/>
    </row>
    <row r="26" spans="1:91" s="93" customFormat="1" ht="240">
      <c r="A26" s="99" t="s">
        <v>2076</v>
      </c>
      <c r="B26" s="378" t="s">
        <v>234</v>
      </c>
      <c r="C26" s="393" t="s">
        <v>232</v>
      </c>
      <c r="D26" s="379" t="s">
        <v>2077</v>
      </c>
      <c r="E26" s="439" t="s">
        <v>1825</v>
      </c>
      <c r="F26" s="378" t="s">
        <v>2078</v>
      </c>
      <c r="G26" s="398" t="s">
        <v>2079</v>
      </c>
      <c r="H26" s="398" t="s">
        <v>2080</v>
      </c>
      <c r="I26" s="388" t="s">
        <v>1851</v>
      </c>
      <c r="J26" s="393" t="s">
        <v>2081</v>
      </c>
      <c r="K26" s="398" t="s">
        <v>2063</v>
      </c>
      <c r="L26" s="398" t="s">
        <v>2082</v>
      </c>
      <c r="M26" s="378" t="s">
        <v>1965</v>
      </c>
      <c r="N26" s="389" t="s">
        <v>2083</v>
      </c>
      <c r="O26" s="379" t="s">
        <v>1910</v>
      </c>
      <c r="P26" s="406" t="s">
        <v>686</v>
      </c>
      <c r="Q26" s="392">
        <v>0.82</v>
      </c>
      <c r="R26" s="392" t="s">
        <v>1833</v>
      </c>
      <c r="S26" s="392">
        <v>0.85</v>
      </c>
      <c r="T26" s="467">
        <v>55390004596</v>
      </c>
      <c r="U26" s="467">
        <v>2501671340000</v>
      </c>
      <c r="V26" s="386">
        <f>T26/U26</f>
        <v>2.2141199649351222E-2</v>
      </c>
      <c r="W26" s="398" t="s">
        <v>2084</v>
      </c>
      <c r="X26" s="390" t="s">
        <v>2085</v>
      </c>
      <c r="Y26" s="467">
        <v>147160286523</v>
      </c>
      <c r="Z26" s="467">
        <v>2501671340000</v>
      </c>
      <c r="AA26" s="386">
        <f>Y26/Z26</f>
        <v>5.8824788120648973E-2</v>
      </c>
      <c r="AB26" s="398" t="s">
        <v>2086</v>
      </c>
      <c r="AC26" s="390" t="s">
        <v>2085</v>
      </c>
      <c r="AD26" s="467">
        <v>276947651391</v>
      </c>
      <c r="AE26" s="467">
        <v>2501671340000</v>
      </c>
      <c r="AF26" s="386">
        <f>AD26/AE26</f>
        <v>0.11070505024492945</v>
      </c>
      <c r="AG26" s="398" t="s">
        <v>2087</v>
      </c>
      <c r="AH26" s="390" t="s">
        <v>2088</v>
      </c>
      <c r="AI26" s="467">
        <v>426235601679</v>
      </c>
      <c r="AJ26" s="467">
        <v>2501671340000</v>
      </c>
      <c r="AK26" s="386">
        <f>AI26/AJ26</f>
        <v>0.17038033528377072</v>
      </c>
      <c r="AL26" s="398" t="s">
        <v>2089</v>
      </c>
      <c r="AM26" s="390" t="s">
        <v>2090</v>
      </c>
      <c r="AN26" s="467">
        <v>591503248851</v>
      </c>
      <c r="AO26" s="467">
        <v>2501671340000</v>
      </c>
      <c r="AP26" s="386">
        <f>AN26/AO26</f>
        <v>0.23644322873003773</v>
      </c>
      <c r="AQ26" s="398" t="s">
        <v>2091</v>
      </c>
      <c r="AR26" s="390" t="s">
        <v>2092</v>
      </c>
      <c r="AS26" s="467">
        <v>794834280330</v>
      </c>
      <c r="AT26" s="467">
        <v>2501671340000</v>
      </c>
      <c r="AU26" s="386">
        <f>AS26/AT26</f>
        <v>0.31772130400230753</v>
      </c>
      <c r="AV26" s="398" t="s">
        <v>2093</v>
      </c>
      <c r="AW26" s="390" t="s">
        <v>2094</v>
      </c>
      <c r="AX26" s="467"/>
      <c r="AY26" s="467"/>
      <c r="AZ26" s="386"/>
      <c r="BA26" s="397"/>
      <c r="BB26" s="398"/>
      <c r="BC26" s="385"/>
      <c r="BD26" s="504"/>
      <c r="BE26" s="386"/>
      <c r="BF26" s="397"/>
      <c r="BG26" s="398"/>
      <c r="BH26" s="385"/>
      <c r="BI26" s="504"/>
      <c r="BJ26" s="386"/>
      <c r="BK26" s="398"/>
      <c r="BL26" s="398"/>
      <c r="BM26" s="385"/>
      <c r="BN26" s="505"/>
      <c r="BO26" s="386"/>
      <c r="BP26" s="398"/>
      <c r="BQ26" s="398"/>
      <c r="BR26" s="468"/>
      <c r="BS26" s="467"/>
      <c r="BT26" s="386"/>
      <c r="BU26" s="398"/>
      <c r="BV26" s="398"/>
      <c r="BW26" s="467"/>
      <c r="BX26" s="467"/>
      <c r="BY26" s="386"/>
      <c r="BZ26" s="398"/>
      <c r="CA26" s="391"/>
      <c r="CB26" s="398"/>
      <c r="CD26" s="506">
        <f>AS26</f>
        <v>794834280330</v>
      </c>
      <c r="CE26" s="506">
        <f>AT26</f>
        <v>2501671340000</v>
      </c>
      <c r="CF26" s="94">
        <f t="shared" si="14"/>
        <v>0.31772130400230753</v>
      </c>
      <c r="CG26" s="94">
        <f t="shared" si="15"/>
        <v>0.31772130400230753</v>
      </c>
      <c r="CH26" s="94">
        <f t="shared" si="16"/>
        <v>0.85</v>
      </c>
      <c r="CI26" s="94">
        <f>+CG26/CH26</f>
        <v>0.37378976941447944</v>
      </c>
      <c r="CJ26" s="92"/>
    </row>
    <row r="27" spans="1:91" s="93" customFormat="1" ht="260.25" customHeight="1">
      <c r="B27" s="378" t="s">
        <v>2095</v>
      </c>
      <c r="C27" s="389" t="s">
        <v>2096</v>
      </c>
      <c r="D27" s="379" t="s">
        <v>2097</v>
      </c>
      <c r="E27" s="416" t="s">
        <v>968</v>
      </c>
      <c r="F27" s="378" t="s">
        <v>2098</v>
      </c>
      <c r="G27" s="398" t="s">
        <v>2099</v>
      </c>
      <c r="H27" s="398" t="s">
        <v>2100</v>
      </c>
      <c r="I27" s="417" t="s">
        <v>2101</v>
      </c>
      <c r="J27" s="398" t="s">
        <v>2102</v>
      </c>
      <c r="K27" s="398" t="s">
        <v>2103</v>
      </c>
      <c r="L27" s="389" t="s">
        <v>2104</v>
      </c>
      <c r="M27" s="418" t="s">
        <v>1965</v>
      </c>
      <c r="N27" s="389" t="s">
        <v>2103</v>
      </c>
      <c r="O27" s="417" t="s">
        <v>1910</v>
      </c>
      <c r="P27" s="419" t="s">
        <v>242</v>
      </c>
      <c r="Q27" s="420">
        <v>0.95</v>
      </c>
      <c r="R27" s="421" t="s">
        <v>1833</v>
      </c>
      <c r="S27" s="422">
        <v>0.95</v>
      </c>
      <c r="T27" s="423">
        <v>3</v>
      </c>
      <c r="U27" s="423">
        <v>3</v>
      </c>
      <c r="V27" s="422">
        <v>1</v>
      </c>
      <c r="W27" s="409" t="s">
        <v>2105</v>
      </c>
      <c r="X27" s="409" t="s">
        <v>2106</v>
      </c>
      <c r="Y27" s="423">
        <v>8</v>
      </c>
      <c r="Z27" s="423">
        <v>8</v>
      </c>
      <c r="AA27" s="422">
        <v>1</v>
      </c>
      <c r="AB27" s="409" t="s">
        <v>2107</v>
      </c>
      <c r="AC27" s="409" t="s">
        <v>2106</v>
      </c>
      <c r="AD27" s="423">
        <v>11</v>
      </c>
      <c r="AE27" s="423">
        <v>11</v>
      </c>
      <c r="AF27" s="422">
        <v>1</v>
      </c>
      <c r="AG27" s="409" t="s">
        <v>2108</v>
      </c>
      <c r="AH27" s="409" t="s">
        <v>2109</v>
      </c>
      <c r="AI27" s="423">
        <v>11</v>
      </c>
      <c r="AJ27" s="424">
        <v>11</v>
      </c>
      <c r="AK27" s="425">
        <f>+AI27/AJ27</f>
        <v>1</v>
      </c>
      <c r="AL27" s="409" t="s">
        <v>2110</v>
      </c>
      <c r="AM27" s="409" t="s">
        <v>2111</v>
      </c>
      <c r="AN27" s="423">
        <v>11</v>
      </c>
      <c r="AO27" s="424">
        <v>11</v>
      </c>
      <c r="AP27" s="426">
        <f>+AN27/AO27</f>
        <v>1</v>
      </c>
      <c r="AQ27" s="409" t="s">
        <v>2112</v>
      </c>
      <c r="AR27" s="409" t="s">
        <v>2113</v>
      </c>
      <c r="AS27" s="427">
        <v>10</v>
      </c>
      <c r="AT27" s="427">
        <v>11</v>
      </c>
      <c r="AU27" s="428">
        <f>+AS27/AT27</f>
        <v>0.90909090909090906</v>
      </c>
      <c r="AV27" s="429" t="s">
        <v>2114</v>
      </c>
      <c r="AW27" s="409" t="s">
        <v>2115</v>
      </c>
      <c r="AX27" s="423"/>
      <c r="AY27" s="424"/>
      <c r="AZ27" s="430"/>
      <c r="BA27" s="431"/>
      <c r="BB27" s="409"/>
      <c r="BC27" s="423"/>
      <c r="BD27" s="424"/>
      <c r="BE27" s="430"/>
      <c r="BF27" s="432"/>
      <c r="BG27" s="433"/>
      <c r="BH27" s="424"/>
      <c r="BI27" s="424"/>
      <c r="BJ27" s="430"/>
      <c r="BK27" s="433"/>
      <c r="BL27" s="433"/>
      <c r="BM27" s="434"/>
      <c r="BN27" s="435"/>
      <c r="BO27" s="436"/>
      <c r="BP27" s="437"/>
      <c r="BQ27" s="433"/>
      <c r="BR27" s="424"/>
      <c r="BS27" s="424"/>
      <c r="BT27" s="426"/>
      <c r="BU27" s="437"/>
      <c r="BV27" s="433"/>
      <c r="BW27" s="424"/>
      <c r="BX27" s="424"/>
      <c r="BY27" s="430"/>
      <c r="BZ27" s="438"/>
      <c r="CA27" s="438"/>
      <c r="CB27" s="438"/>
      <c r="CC27" s="99" t="s">
        <v>2076</v>
      </c>
      <c r="CD27" s="97">
        <f>+T27+Y27+AD27+AI27+AN27+AS27</f>
        <v>54</v>
      </c>
      <c r="CE27" s="97">
        <f>+U27+Z27+AE27+AJ27+AO27+AT27</f>
        <v>55</v>
      </c>
      <c r="CF27" s="98">
        <f>+CD27/CE27</f>
        <v>0.98181818181818181</v>
      </c>
      <c r="CG27" s="98">
        <f>+CF27</f>
        <v>0.98181818181818181</v>
      </c>
      <c r="CH27" s="98">
        <f>+S27</f>
        <v>0.95</v>
      </c>
      <c r="CI27" s="98">
        <f>+CG27/CH27</f>
        <v>1.0334928229665072</v>
      </c>
      <c r="CJ27" s="100" t="s">
        <v>2076</v>
      </c>
      <c r="CK27" s="99" t="s">
        <v>2076</v>
      </c>
    </row>
    <row r="28" spans="1:91" s="93" customFormat="1" ht="260.25" customHeight="1">
      <c r="B28" s="378" t="s">
        <v>559</v>
      </c>
      <c r="C28" s="389" t="s">
        <v>232</v>
      </c>
      <c r="D28" s="379" t="s">
        <v>2116</v>
      </c>
      <c r="E28" s="416" t="s">
        <v>968</v>
      </c>
      <c r="F28" s="378" t="s">
        <v>2117</v>
      </c>
      <c r="G28" s="398" t="s">
        <v>2118</v>
      </c>
      <c r="H28" s="398" t="s">
        <v>2119</v>
      </c>
      <c r="I28" s="417" t="s">
        <v>1851</v>
      </c>
      <c r="J28" s="398" t="s">
        <v>2120</v>
      </c>
      <c r="K28" s="398" t="s">
        <v>2121</v>
      </c>
      <c r="L28" s="389" t="s">
        <v>2122</v>
      </c>
      <c r="M28" s="418" t="s">
        <v>1833</v>
      </c>
      <c r="N28" s="389" t="s">
        <v>2123</v>
      </c>
      <c r="O28" s="417" t="s">
        <v>1910</v>
      </c>
      <c r="P28" s="419" t="s">
        <v>686</v>
      </c>
      <c r="Q28" s="420">
        <v>0.1</v>
      </c>
      <c r="R28" s="421" t="s">
        <v>1833</v>
      </c>
      <c r="S28" s="422">
        <v>0.06</v>
      </c>
      <c r="T28" s="423">
        <v>1</v>
      </c>
      <c r="U28" s="466">
        <v>1618</v>
      </c>
      <c r="V28" s="422">
        <f t="shared" ref="V28" si="18">+T28/U28</f>
        <v>6.1804697156983925E-4</v>
      </c>
      <c r="W28" s="409" t="s">
        <v>2124</v>
      </c>
      <c r="X28" s="409" t="s">
        <v>2125</v>
      </c>
      <c r="Y28" s="423">
        <v>21</v>
      </c>
      <c r="Z28" s="466">
        <v>1618</v>
      </c>
      <c r="AA28" s="422">
        <f t="shared" ref="AA28" si="19">+Y28/Z28</f>
        <v>1.2978986402966625E-2</v>
      </c>
      <c r="AB28" s="409" t="s">
        <v>2126</v>
      </c>
      <c r="AC28" s="409" t="s">
        <v>2125</v>
      </c>
      <c r="AD28" s="423">
        <v>44</v>
      </c>
      <c r="AE28" s="466">
        <v>1618</v>
      </c>
      <c r="AF28" s="422">
        <f>+AD28/AE28</f>
        <v>2.7194066749072928E-2</v>
      </c>
      <c r="AG28" s="409" t="s">
        <v>2127</v>
      </c>
      <c r="AH28" s="409" t="s">
        <v>2128</v>
      </c>
      <c r="AI28" s="423">
        <v>69</v>
      </c>
      <c r="AJ28" s="466">
        <v>1618</v>
      </c>
      <c r="AK28" s="425">
        <f>+AI28/AJ28</f>
        <v>4.2645241038318911E-2</v>
      </c>
      <c r="AL28" s="409" t="s">
        <v>2129</v>
      </c>
      <c r="AM28" s="409" t="s">
        <v>2130</v>
      </c>
      <c r="AN28" s="423">
        <v>86</v>
      </c>
      <c r="AO28" s="466">
        <v>1618</v>
      </c>
      <c r="AP28" s="426">
        <f>+AN28/AO28</f>
        <v>5.3152039555006178E-2</v>
      </c>
      <c r="AQ28" s="409" t="s">
        <v>2131</v>
      </c>
      <c r="AR28" s="409" t="s">
        <v>1995</v>
      </c>
      <c r="AS28" s="427">
        <f>86+14</f>
        <v>100</v>
      </c>
      <c r="AT28" s="466">
        <v>1618</v>
      </c>
      <c r="AU28" s="428">
        <f>+AS28/AT28</f>
        <v>6.1804697156983932E-2</v>
      </c>
      <c r="AV28" s="429" t="s">
        <v>2132</v>
      </c>
      <c r="AW28" s="409" t="s">
        <v>2133</v>
      </c>
      <c r="AX28" s="423"/>
      <c r="AY28" s="424"/>
      <c r="AZ28" s="430"/>
      <c r="BA28" s="431"/>
      <c r="BB28" s="409"/>
      <c r="BC28" s="423"/>
      <c r="BD28" s="424"/>
      <c r="BE28" s="430"/>
      <c r="BF28" s="432"/>
      <c r="BG28" s="433"/>
      <c r="BH28" s="424"/>
      <c r="BI28" s="424"/>
      <c r="BJ28" s="430"/>
      <c r="BK28" s="433"/>
      <c r="BL28" s="433"/>
      <c r="BM28" s="434"/>
      <c r="BN28" s="435"/>
      <c r="BO28" s="436"/>
      <c r="BP28" s="437"/>
      <c r="BQ28" s="433"/>
      <c r="BR28" s="424"/>
      <c r="BS28" s="424"/>
      <c r="BT28" s="426"/>
      <c r="BU28" s="437"/>
      <c r="BV28" s="433"/>
      <c r="BW28" s="424"/>
      <c r="BX28" s="424"/>
      <c r="BY28" s="430"/>
      <c r="BZ28" s="438"/>
      <c r="CA28" s="438"/>
      <c r="CB28" s="438"/>
      <c r="CC28" s="99"/>
      <c r="CD28" s="97">
        <f>AS28</f>
        <v>100</v>
      </c>
      <c r="CE28" s="507">
        <v>1618</v>
      </c>
      <c r="CF28" s="98">
        <f>+CD28/CE28</f>
        <v>6.1804697156983932E-2</v>
      </c>
      <c r="CG28" s="98">
        <f>+CF28</f>
        <v>6.1804697156983932E-2</v>
      </c>
      <c r="CH28" s="98">
        <f t="shared" ref="CH28" si="20">+S28</f>
        <v>0.06</v>
      </c>
      <c r="CI28" s="98">
        <f>+CG28/CH28</f>
        <v>1.0300782859497322</v>
      </c>
      <c r="CJ28" s="100"/>
      <c r="CK28" s="99"/>
    </row>
    <row r="29" spans="1:91" s="93" customFormat="1" ht="12">
      <c r="B29" s="492"/>
      <c r="C29" s="493"/>
      <c r="D29" s="494"/>
      <c r="E29" s="495"/>
      <c r="F29" s="496"/>
      <c r="G29" s="493"/>
      <c r="H29" s="493"/>
      <c r="I29" s="494"/>
      <c r="J29" s="493"/>
      <c r="K29" s="493"/>
      <c r="L29" s="493"/>
      <c r="M29" s="496"/>
      <c r="N29" s="493"/>
      <c r="O29" s="497"/>
      <c r="P29" s="498"/>
      <c r="Q29" s="508"/>
      <c r="R29" s="499"/>
      <c r="S29" s="509"/>
      <c r="T29" s="510"/>
      <c r="U29" s="510"/>
      <c r="V29" s="511"/>
      <c r="W29" s="512"/>
      <c r="X29" s="513"/>
      <c r="Y29" s="510"/>
      <c r="Z29" s="510"/>
      <c r="AA29" s="511"/>
      <c r="AB29" s="512"/>
      <c r="AC29" s="514"/>
      <c r="AD29" s="515"/>
      <c r="AE29" s="510"/>
      <c r="AF29" s="511"/>
      <c r="AG29" s="516"/>
      <c r="AH29" s="517"/>
      <c r="AI29" s="510"/>
      <c r="AJ29" s="510"/>
      <c r="AK29" s="511"/>
      <c r="AL29" s="511"/>
      <c r="AM29" s="514"/>
      <c r="AN29" s="515"/>
      <c r="AO29" s="510"/>
      <c r="AP29" s="511"/>
      <c r="AQ29" s="516"/>
      <c r="AR29" s="513"/>
      <c r="AS29" s="510"/>
      <c r="AT29" s="510">
        <f ca="1">+AS29/AT29</f>
        <v>0</v>
      </c>
      <c r="AU29" s="511"/>
      <c r="AV29" s="511"/>
      <c r="AW29" s="514"/>
      <c r="AX29" s="515"/>
      <c r="AY29" s="510"/>
      <c r="AZ29" s="511"/>
      <c r="BA29" s="516"/>
      <c r="BB29" s="513"/>
      <c r="BC29" s="510"/>
      <c r="BD29" s="510"/>
      <c r="BE29" s="511"/>
      <c r="BF29" s="511"/>
      <c r="BG29" s="514"/>
      <c r="BH29" s="515"/>
      <c r="BI29" s="510"/>
      <c r="BJ29" s="511"/>
      <c r="BK29" s="516"/>
      <c r="BL29" s="513"/>
      <c r="BM29" s="510"/>
      <c r="BN29" s="510"/>
      <c r="BO29" s="511"/>
      <c r="BP29" s="511"/>
      <c r="BQ29" s="514"/>
      <c r="BR29" s="515"/>
      <c r="BS29" s="510"/>
      <c r="BT29" s="511"/>
      <c r="BU29" s="511"/>
      <c r="BV29" s="514"/>
      <c r="BW29" s="510"/>
      <c r="BX29" s="510"/>
      <c r="BY29" s="511"/>
      <c r="BZ29" s="511"/>
      <c r="CA29" s="518"/>
      <c r="CB29" s="519"/>
      <c r="CD29" s="500"/>
      <c r="CE29" s="500"/>
      <c r="CF29" s="520"/>
      <c r="CG29" s="520"/>
      <c r="CH29" s="520"/>
      <c r="CI29" s="521"/>
      <c r="CJ29" s="92"/>
    </row>
    <row r="30" spans="1:91" ht="12" hidden="1">
      <c r="D30" s="93"/>
      <c r="F30" s="102"/>
      <c r="Q30" s="102"/>
      <c r="R30" s="93"/>
      <c r="V30" s="103"/>
      <c r="W30" s="103"/>
      <c r="X30" s="93"/>
      <c r="AA30" s="103"/>
      <c r="AB30" s="103"/>
      <c r="AF30" s="103"/>
      <c r="AG30" s="103"/>
      <c r="AK30" s="103"/>
      <c r="AL30" s="103"/>
      <c r="AM30" s="93"/>
      <c r="AP30" s="103"/>
      <c r="AQ30" s="103"/>
      <c r="AU30" s="103"/>
      <c r="AV30" s="103"/>
      <c r="AZ30" s="103"/>
      <c r="BA30" s="103"/>
      <c r="BE30" s="103"/>
      <c r="BF30" s="103"/>
      <c r="BJ30" s="103"/>
      <c r="BK30" s="103"/>
      <c r="BO30" s="103"/>
      <c r="BP30" s="103"/>
      <c r="BT30" s="103"/>
      <c r="BU30" s="103"/>
      <c r="BY30" s="103"/>
      <c r="BZ30" s="103"/>
    </row>
  </sheetData>
  <sheetProtection formatCells="0" formatColumns="0" formatRows="0" sort="0" autoFilter="0" pivotTables="0"/>
  <mergeCells count="30">
    <mergeCell ref="CD10:CF11"/>
    <mergeCell ref="CG10:CJ11"/>
    <mergeCell ref="B11:C11"/>
    <mergeCell ref="D11:H11"/>
    <mergeCell ref="I11:P11"/>
    <mergeCell ref="Q11:S11"/>
    <mergeCell ref="T11:X11"/>
    <mergeCell ref="Y11:AC11"/>
    <mergeCell ref="AD11:AH11"/>
    <mergeCell ref="AI11:AM11"/>
    <mergeCell ref="T10:CB10"/>
    <mergeCell ref="BR11:BV11"/>
    <mergeCell ref="BW11:CB11"/>
    <mergeCell ref="AN11:AR11"/>
    <mergeCell ref="AS11:AW11"/>
    <mergeCell ref="AX11:BB11"/>
    <mergeCell ref="BC11:BG11"/>
    <mergeCell ref="BH11:BL11"/>
    <mergeCell ref="BM11:BQ11"/>
    <mergeCell ref="B7:C8"/>
    <mergeCell ref="E7:F7"/>
    <mergeCell ref="G7:G8"/>
    <mergeCell ref="E8:F8"/>
    <mergeCell ref="B10:S10"/>
    <mergeCell ref="B2:C5"/>
    <mergeCell ref="D2:BX5"/>
    <mergeCell ref="BY2:CB2"/>
    <mergeCell ref="BY3:CB3"/>
    <mergeCell ref="BY4:CB4"/>
    <mergeCell ref="BY5:CB5"/>
  </mergeCells>
  <dataValidations count="42">
    <dataValidation type="list" allowBlank="1" showInputMessage="1" showErrorMessage="1" sqref="S30 P30:P1048576" xr:uid="{164C20B7-3826-4789-814A-3B9AC5E77C06}">
      <formula1>TipoMeta</formula1>
    </dataValidation>
    <dataValidation allowBlank="1" showInputMessage="1" showErrorMessage="1" prompt="Corresponde al registro de los logros obtenidos durante el año de medición del indicador de manera consolidada. En este también se identificarán las situaciones que conllevaron a logros no esperados y las acciones que al respecto se hayan adelantado_x000a_" sqref="CA12" xr:uid="{D4C5DBF7-9A8A-439E-925F-586FA2D4B912}"/>
    <dataValidation allowBlank="1" showInputMessage="1" showErrorMessage="1" prompt="Indicar el proceso institucional al cuál está asociado el indicador de gestión._x000a__x000a_De la lista despegable  seleccione el proceso." sqref="B12" xr:uid="{198BBE9C-9A97-462C-905C-53CE79326304}"/>
    <dataValidation allowBlank="1" showInputMessage="1" showErrorMessage="1" prompt="Indicar a cual objetivo estratégico de la Entidad contribuye la medición del indicador de gestión._x000a__x000a_De la lista desplegable seleccione el objetivo estratégico._x000a__x000a_*Todos los indicadores deben estar relacionados a un objetivo estratégico._x000a_" sqref="C12" xr:uid="{6C11F3AC-E83F-449A-BD57-7A759B68DCFE}"/>
    <dataValidation allowBlank="1" showInputMessage="1" showErrorMessage="1" prompt="Se refiere al código consecutivo que es asignado por la Subdirección de Diseño, Evaluación y Sistematización – Equipo del Sistema Integrado de Gestión." sqref="D12" xr:uid="{49E8831F-E971-45C5-B7F9-E6AC805EEB38}"/>
    <dataValidation allowBlank="1" showInputMessage="1" showErrorMessage="1" prompt="Hace referencia a la fecha de expedición de la circular mediante la cual se solicita la creación o actualización del indicador de gestión." sqref="E12" xr:uid="{58C0EAF5-495C-4AD6-B4C2-55DDB4E37E63}"/>
    <dataValidation allowBlank="1" showInputMessage="1" showErrorMessage="1" prompt="Registre el nombre asignado al indicador. Este debe ser; claro, preciso y auto explicativo. _x000a__x000a_Estructura sugerida: objeto a cuantificar (sujeto) + condición deseada del objeto (verbo en participio pasado) + complemento descriptivo (si se requiere)" sqref="F12" xr:uid="{76110084-931F-4965-8F66-3EEC5F2148A7}"/>
    <dataValidation allowBlank="1" showInputMessage="1" showErrorMessage="1" prompt="Describe al fin para el cual se formuló el indicador." sqref="G12" xr:uid="{04755649-4A21-4ADA-8EB4-5DE2BE5867FE}"/>
    <dataValidation allowBlank="1" showInputMessage="1" showErrorMessage="1" prompt="Corresponde al aspecto clave de cuyo resultado depende el logro de la meta propuesta para el indicador." sqref="H12" xr:uid="{ACC7D1E5-9F0C-4CEE-AF9D-2C7A84C1864B}"/>
    <dataValidation allowBlank="1" showInputMessage="1" showErrorMessage="1" prompt="Corresponde a la ecuación matemática que relaciona las variables del indicador (numerador/denominador)." sqref="J12" xr:uid="{D2B81B12-F2AA-47B2-AF3D-0B44CB8B7658}"/>
    <dataValidation allowBlank="1" showInputMessage="1" showErrorMessage="1" prompt="Hace referencia a la clasificación del indicador._x000a__x000a_De la lista desplegable seleccione una de las siguientes opciones: eficacia, eficiencia o efectividad." sqref="I12" xr:uid="{4B5FCE0E-E8C0-4203-A249-C8A5B7671157}"/>
    <dataValidation allowBlank="1" showInputMessage="1" showErrorMessage="1" prompt="Frecuencia en la cual se debe calcular y registrar los resultados del indicador. _x000a__x000a_De la lista desplegable seleccione la frecuencia del indicador; mensual, bimestral, trimestral, semestral o anual." sqref="O12" xr:uid="{7459E07B-B93B-451B-B088-9A7A30FA3CF3}"/>
    <dataValidation allowBlank="1" showInputMessage="1" showErrorMessage="1" prompt="Relacionar la medida en la cual se obtiene el resultado del indicador, la cual para el presente formato se estandariza en &quot;Porcentaje&quot;." sqref="M12" xr:uid="{357B5E4B-5A89-4525-9A7B-0F55CA59847D}"/>
    <dataValidation allowBlank="1" showInputMessage="1" showErrorMessage="1" prompt="Corresponde a la información a partir de la cual se obtienen los datos para el cálculo del indicador." sqref="K12" xr:uid="{7E217D6E-0A72-404B-9ACA-C9DA663CA987}"/>
    <dataValidation allowBlank="1" showInputMessage="1" showErrorMessage="1" prompt="Es el elemento que soporta la medición del indicador, estos pueden ser; documento, base de datos, entre otros. " sqref="N12" xr:uid="{5DC10145-CBF0-408A-BC3E-FF7756BA3762}"/>
    <dataValidation allowBlank="1" showInputMessage="1" showErrorMessage="1" prompt="Resultado que se tiene de la primera medición realizada sobre este indicador, oficializado ante el Sistema de Gestión._x000a__x000a_En los casos en los que no se cuente con línea base se debe registrar “No aplica”." sqref="Q12" xr:uid="{08943202-0EB9-43A1-BB32-C7DE02C61352}"/>
    <dataValidation allowBlank="1" showInputMessage="1" showErrorMessage="1" prompt="Debe coincidir con la unidad de medida del indicador para poder ser comparables." sqref="R12" xr:uid="{4EE0C75A-7A4C-4F46-8AD2-9E2048FF1D90}"/>
    <dataValidation allowBlank="1" showInputMessage="1" showErrorMessage="1" prompt="Es el resultado del indicador que se pretende alcanzar durante la vigencia, se debe tener como referencia la unidad de medida formulada para el indicador." sqref="S12" xr:uid="{17E4973C-3DEA-43FB-A59E-94BE1A284094}"/>
    <dataValidation allowBlank="1" showInputMessage="1" showErrorMessage="1" prompt="Corresponde a los resultados obtenidos en el periodo de medición." sqref="AS12 AN12 AX12 BC12 BH12 BM12 BR12 BW12 T12 AD12 Y12 AI12" xr:uid="{35D9CF14-65AF-42E8-94D1-A79BE0827AFF}"/>
    <dataValidation allowBlank="1" showInputMessage="1" showErrorMessage="1" prompt="Corresponde a los resultados planificados para el periodo de medición. Todos los indicadores de gestión deben incluir programación." sqref="AO12 AJ12 AY12 BD12 BI12 BN12 BS12 BX12 AE12 Z12 U12 AT12" xr:uid="{E3F3EF81-649C-480D-B006-41A95547D511}"/>
    <dataValidation allowBlank="1" showInputMessage="1" showErrorMessage="1" prompt="Corresponde a la operación matemática de la fórmula del indicador y que reflejará el resultado del indicador para el periodo de medición." sqref="AK12 AF12 AU12 AZ12 BE12 BJ12 BO12 BY12 AA12 V12 BT12 AP12" xr:uid="{7556EB67-AF99-43AA-AD20-1A38DE3D61B1}"/>
    <dataValidation allowBlank="1" showInputMessage="1" showErrorMessage="1" prompt="Corresponde a los logros obtenidos durante el periodo de medición así como la identificación de las situaciones que conllevaron al incumplimiento de las metas propuestas." sqref="AG12 AL12 AQ12 AV12 BA12 BF12 BK12 BZ12 BP12 BU12 W12 AB12" xr:uid="{30C85F4E-A140-4FFC-9C62-9208CE3DF858}"/>
    <dataValidation type="list" allowBlank="1" showInputMessage="1" showErrorMessage="1" sqref="E7:E8" xr:uid="{0710AB99-8587-49F6-AC8C-437B01975E1D}">
      <formula1>Meses</formula1>
    </dataValidation>
    <dataValidation type="list" allowBlank="1" showInputMessage="1" showErrorMessage="1" sqref="O30 L31:M1048576" xr:uid="{0E3698D9-18A3-4E89-9E48-92D179230BF8}">
      <formula1>periodicidad</formula1>
    </dataValidation>
    <dataValidation type="list" allowBlank="1" showInputMessage="1" showErrorMessage="1" sqref="C31:C1048576" xr:uid="{1F957AFE-4247-446E-8903-C1D34DE2E97E}">
      <formula1>ProyectoInv</formula1>
    </dataValidation>
    <dataValidation type="list" allowBlank="1" showInputMessage="1" showErrorMessage="1" sqref="C30 D31:D1048576" xr:uid="{26B94260-A4FE-4FFA-921A-ADA0869E7375}">
      <formula1>ObjEstratégico</formula1>
    </dataValidation>
    <dataValidation allowBlank="1" showInputMessage="1" showErrorMessage="1" prompt="Formúlese según las características y programación del indicador." sqref="CD10 CG10" xr:uid="{ACD9C52C-2009-4A38-A900-A11694B53042}"/>
    <dataValidation type="list" allowBlank="1" showInputMessage="1" showErrorMessage="1" sqref="O31:O1048576" xr:uid="{37BDE89C-E25F-4AEF-AAD3-3DE6A7989778}">
      <formula1>TipoInd</formula1>
    </dataValidation>
    <dataValidation type="list" allowBlank="1" showInputMessage="1" showErrorMessage="1" sqref="B30:B1048576" xr:uid="{3C5E617A-BCC9-497D-A885-B5A15370000D}">
      <formula1>Procesos</formula1>
    </dataValidation>
    <dataValidation allowBlank="1" showInputMessage="1" showErrorMessage="1" prompt="Enunciar los pasos que se deben realizar para obtener las variables que conforman el indicador y calcular su resultado. Así mismo, indicar como se obtiene el avance acumulado del indicador, si se debe sumar, promediar o tomar el último dato cuantitativo." sqref="L12" xr:uid="{B7CD3DEE-5CB0-4E92-9528-38DB505F1FB7}"/>
    <dataValidation allowBlank="1" showInputMessage="1" showErrorMessage="1" prompt="Corresponde al avance ejecutado acumulado (constante; suma o promedio) o al último reporte de ejecución (creciente o decreciente) del indicador, según corresponda y de acuerdo a su periodicidad." sqref="CD12" xr:uid="{09C668A0-48D3-4C3D-9E68-16B5DF32DBA6}"/>
    <dataValidation allowBlank="1" showInputMessage="1" showErrorMessage="1" prompt="Corresponde al avance programado acumulado (constante; suma o promedio) o al último reporte de programación (creciente o decreciente) del indicador, según corresponda y de acuerdo a su periodicidad." sqref="CE12" xr:uid="{E0D37A90-72FB-43F9-AB1A-957A895A291F}"/>
    <dataValidation allowBlank="1" showInputMessage="1" showErrorMessage="1" prompt="Es el producto de dividir el resultado del indicador acumulado (columna BS) entre lo programado del indicador acumulado (columna BT)._x000a_" sqref="CF12" xr:uid="{AA950B9F-ADCF-4565-8F4A-1EA16124B843}"/>
    <dataValidation allowBlank="1" showInputMessage="1" showErrorMessage="1" prompt="Corresponde al porcentaje de avance acumulado, es decir, es el mismo valor calculado en la columna anterior (BU)._x000a_" sqref="CG12" xr:uid="{5C82FE19-C480-4DC0-8A9B-8EA7E869DEC7}"/>
    <dataValidation allowBlank="1" showInputMessage="1" showErrorMessage="1" prompt="Registrar la meta anual formulada para el indicador, es decir, el valor de la columna S." sqref="CH12" xr:uid="{E5448526-1EF7-49BD-AA73-B94D9543C447}"/>
    <dataValidation allowBlank="1" showInputMessage="1" showErrorMessage="1" prompt="Es el producto de dividir el resultado del indicador para la vigencia (columna BV) entre la meta anual del indicador para la vigencia (columna BW)." sqref="CI12" xr:uid="{6226C5D6-0E83-4C30-BC9A-C617874E5BB1}"/>
    <dataValidation allowBlank="1" showInputMessage="1" showErrorMessage="1" prompt="Registre las observaciones o recomendaciones de la revisión del seguimiento reportado por el proceso. Se diligencia por parte del equipo del Sistema de Gestión al recibir el reporte del seguimiento." sqref="AH12 AM12 AR12 AW12 BB12 BG12 BQ12 CB12 X12 BV12 AC12 BL12" xr:uid="{4882A9AA-C8AE-44E3-8D22-13D219A71EFF}"/>
    <dataValidation allowBlank="1" showInputMessage="1" showErrorMessage="1" prompt="Seleccionar la tendencia que presentará el indicador en la vigencia:_x000a_* Constante: en cada periodo siempre es el mismo valor._x000a_* Creciente: en cada periodo incrementa su valor._x000a_* Decreciente: en cada período disminuye su valor." sqref="P12" xr:uid="{02436D79-B178-4099-A562-D5B411D0E057}"/>
    <dataValidation allowBlank="1" showInputMessage="1" showErrorMessage="1" promptTitle="Gràfica del indicador" prompt="De acuerdo a la periodicidad del indicador graficar su avance y tendencia, comparando lo ejecutado, contra lo programado y su meta, asi como, aisgnar el color y rango segun su resultado (&gt;= a 90%  verde, &gt; 70% y &lt; 90% amarillo y &lt;= 70% rojo)." sqref="CJ12" xr:uid="{472465CD-0860-459E-86E8-479E78E91073}"/>
    <dataValidation type="list" allowBlank="1" showInputMessage="1" showErrorMessage="1" sqref="O25:O26 I25:I26" xr:uid="{CA11A8A5-3FC0-4CB5-84F4-283581C5353D}"/>
    <dataValidation type="list" allowBlank="1" showInputMessage="1" showErrorMessage="1" errorTitle="Error" error="Seleccione un valor de la lista desplegable" sqref="P25:P26" xr:uid="{DDCFC1F2-4E36-45CE-8640-FD4F8C12E436}"/>
    <dataValidation type="list" allowBlank="1" showInputMessage="1" showErrorMessage="1" sqref="G7:G8" xr:uid="{26912D31-32FC-4B90-B4E6-7D9485B239A1}">
      <formula1>$B$2:$B$28</formula1>
    </dataValidation>
  </dataValidations>
  <pageMargins left="0.7" right="0.7" top="0.75" bottom="0.75" header="0.3" footer="0.3"/>
  <pageSetup scale="14" orientation="portrait" horizontalDpi="4294967295" verticalDpi="4294967295"/>
  <colBreaks count="2" manualBreakCount="2">
    <brk id="25" max="1048575" man="1"/>
    <brk id="47" max="19" man="1"/>
  </colBreaks>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09F3-5421-4CCE-BF1A-81B5C06EA732}">
  <dimension ref="A1:AA67"/>
  <sheetViews>
    <sheetView workbookViewId="0">
      <pane ySplit="1" topLeftCell="A2" activePane="bottomLeft" state="frozen"/>
      <selection activeCell="P1" sqref="P1"/>
      <selection pane="bottomLeft" activeCell="AB29" sqref="AB29"/>
    </sheetView>
  </sheetViews>
  <sheetFormatPr baseColWidth="10" defaultColWidth="11.42578125" defaultRowHeight="15"/>
  <cols>
    <col min="1" max="1" width="13.7109375" customWidth="1"/>
    <col min="4" max="4" width="11.42578125" customWidth="1"/>
    <col min="5" max="5" width="37" customWidth="1"/>
    <col min="6" max="8" width="11.42578125" customWidth="1"/>
    <col min="9" max="9" width="36.5703125" customWidth="1"/>
    <col min="10" max="10" width="13.140625" customWidth="1"/>
    <col min="11" max="11" width="16" customWidth="1"/>
    <col min="12" max="12" width="15.42578125" customWidth="1"/>
    <col min="13" max="13" width="14.7109375" customWidth="1"/>
    <col min="14" max="14" width="15" customWidth="1"/>
    <col min="15" max="15" width="17" customWidth="1"/>
    <col min="16" max="16" width="19.42578125" customWidth="1"/>
    <col min="17" max="17" width="18.42578125" customWidth="1"/>
    <col min="18" max="18" width="19.140625" customWidth="1"/>
    <col min="19" max="19" width="17" customWidth="1"/>
    <col min="20" max="20" width="22.42578125" customWidth="1"/>
    <col min="21" max="21" width="18.5703125" customWidth="1"/>
    <col min="22" max="22" width="32.140625" customWidth="1"/>
    <col min="23" max="23" width="11.42578125" style="291" customWidth="1"/>
    <col min="24" max="24" width="11.42578125" customWidth="1"/>
    <col min="25" max="25" width="13.140625" customWidth="1"/>
    <col min="26" max="26" width="14.5703125" customWidth="1"/>
    <col min="27" max="27" width="18.28515625" bestFit="1" customWidth="1"/>
  </cols>
  <sheetData>
    <row r="1" spans="1:27" ht="45">
      <c r="A1" s="104" t="s">
        <v>2134</v>
      </c>
      <c r="B1" s="105" t="s">
        <v>2135</v>
      </c>
      <c r="C1" s="105" t="s">
        <v>2136</v>
      </c>
      <c r="D1" s="105" t="s">
        <v>2137</v>
      </c>
      <c r="E1" s="104" t="s">
        <v>2138</v>
      </c>
      <c r="F1" s="104" t="s">
        <v>2139</v>
      </c>
      <c r="G1" s="104" t="s">
        <v>2140</v>
      </c>
      <c r="H1" s="104" t="s">
        <v>2141</v>
      </c>
      <c r="I1" s="104" t="s">
        <v>2142</v>
      </c>
      <c r="J1" s="104" t="s">
        <v>2143</v>
      </c>
      <c r="K1" s="104" t="s">
        <v>2144</v>
      </c>
      <c r="L1" s="150" t="s">
        <v>2145</v>
      </c>
      <c r="M1" s="104" t="s">
        <v>2146</v>
      </c>
      <c r="N1" s="104" t="s">
        <v>2147</v>
      </c>
      <c r="O1" s="104" t="s">
        <v>2148</v>
      </c>
      <c r="P1" s="104" t="s">
        <v>2149</v>
      </c>
      <c r="Q1" s="104" t="s">
        <v>2150</v>
      </c>
      <c r="R1" s="104" t="s">
        <v>2151</v>
      </c>
      <c r="S1" s="104" t="s">
        <v>2152</v>
      </c>
      <c r="T1" s="104" t="s">
        <v>2153</v>
      </c>
      <c r="U1" s="106" t="s">
        <v>2154</v>
      </c>
      <c r="V1" s="107" t="s">
        <v>2155</v>
      </c>
      <c r="W1" s="284" t="s">
        <v>2156</v>
      </c>
      <c r="X1" s="104" t="s">
        <v>2157</v>
      </c>
      <c r="Y1" s="104" t="s">
        <v>2158</v>
      </c>
      <c r="Z1" s="104" t="s">
        <v>2159</v>
      </c>
    </row>
    <row r="2" spans="1:27">
      <c r="A2" s="12" t="s">
        <v>2160</v>
      </c>
      <c r="B2" s="12" t="s">
        <v>2161</v>
      </c>
      <c r="C2" s="12">
        <v>8047</v>
      </c>
      <c r="D2" s="12">
        <v>2028</v>
      </c>
      <c r="E2" s="12" t="s">
        <v>690</v>
      </c>
      <c r="F2" s="12" t="s">
        <v>1910</v>
      </c>
      <c r="G2" s="12" t="s">
        <v>277</v>
      </c>
      <c r="H2" s="12">
        <v>3950</v>
      </c>
      <c r="I2" s="12" t="s">
        <v>2162</v>
      </c>
      <c r="J2" s="108">
        <v>0.3</v>
      </c>
      <c r="K2" s="109">
        <v>2.7</v>
      </c>
      <c r="L2" s="276">
        <v>5</v>
      </c>
      <c r="M2" s="110">
        <v>2</v>
      </c>
      <c r="N2" s="108">
        <v>10</v>
      </c>
      <c r="O2" s="111">
        <v>911509003</v>
      </c>
      <c r="P2" s="112">
        <v>911034470</v>
      </c>
      <c r="Q2" s="112">
        <v>5258262000</v>
      </c>
      <c r="R2" s="279">
        <v>5481676000</v>
      </c>
      <c r="S2" s="112">
        <v>2811000000</v>
      </c>
      <c r="T2" s="113">
        <f>+O2+Q2+R2+S2</f>
        <v>14462447003</v>
      </c>
      <c r="U2" s="114">
        <v>10</v>
      </c>
      <c r="V2" s="12" t="s">
        <v>2163</v>
      </c>
      <c r="W2" s="285" t="s">
        <v>2164</v>
      </c>
      <c r="X2" s="285" t="s">
        <v>2165</v>
      </c>
      <c r="Y2" s="115"/>
      <c r="Z2" s="116"/>
      <c r="AA2" s="117"/>
    </row>
    <row r="3" spans="1:27">
      <c r="A3" s="12" t="s">
        <v>2160</v>
      </c>
      <c r="B3" s="12" t="s">
        <v>2161</v>
      </c>
      <c r="C3" s="12">
        <v>8047</v>
      </c>
      <c r="D3" s="12">
        <v>2029</v>
      </c>
      <c r="E3" s="12" t="s">
        <v>1514</v>
      </c>
      <c r="F3" s="12" t="s">
        <v>1910</v>
      </c>
      <c r="G3" s="12" t="s">
        <v>277</v>
      </c>
      <c r="H3" s="12">
        <v>3951</v>
      </c>
      <c r="I3" s="12" t="s">
        <v>2166</v>
      </c>
      <c r="J3" s="108">
        <v>0.5</v>
      </c>
      <c r="K3" s="108">
        <v>5.5</v>
      </c>
      <c r="L3" s="277">
        <v>6</v>
      </c>
      <c r="M3" s="108">
        <v>3</v>
      </c>
      <c r="N3" s="108">
        <v>15</v>
      </c>
      <c r="O3" s="118">
        <v>22602000</v>
      </c>
      <c r="P3" s="119">
        <v>22602000</v>
      </c>
      <c r="Q3" s="119">
        <v>436700000</v>
      </c>
      <c r="R3" s="280">
        <v>552694000</v>
      </c>
      <c r="S3" s="119">
        <v>487000000</v>
      </c>
      <c r="T3" s="113">
        <f t="shared" ref="T3:T31" si="0">+O3+Q3+R3+S3</f>
        <v>1498996000</v>
      </c>
      <c r="U3" s="114">
        <v>10</v>
      </c>
      <c r="V3" s="12" t="s">
        <v>2163</v>
      </c>
      <c r="W3" s="285">
        <v>0</v>
      </c>
      <c r="X3" s="285" t="s">
        <v>2165</v>
      </c>
      <c r="Y3" s="115"/>
      <c r="Z3" s="116"/>
      <c r="AA3" s="117"/>
    </row>
    <row r="4" spans="1:27">
      <c r="A4" s="12" t="s">
        <v>2160</v>
      </c>
      <c r="B4" s="12" t="s">
        <v>2161</v>
      </c>
      <c r="C4" s="12">
        <v>8047</v>
      </c>
      <c r="D4" s="12">
        <v>2032</v>
      </c>
      <c r="E4" s="12" t="s">
        <v>363</v>
      </c>
      <c r="F4" s="12" t="s">
        <v>1910</v>
      </c>
      <c r="G4" s="12" t="s">
        <v>686</v>
      </c>
      <c r="H4" s="12">
        <v>3954</v>
      </c>
      <c r="I4" s="12" t="s">
        <v>2167</v>
      </c>
      <c r="J4" s="120">
        <v>3750</v>
      </c>
      <c r="K4" s="120">
        <v>6120</v>
      </c>
      <c r="L4" s="278">
        <v>8100</v>
      </c>
      <c r="M4" s="120">
        <v>10000</v>
      </c>
      <c r="N4" s="108" t="s">
        <v>2050</v>
      </c>
      <c r="O4" s="118">
        <v>43353437992</v>
      </c>
      <c r="P4" s="119">
        <v>42808276172</v>
      </c>
      <c r="Q4" s="119">
        <v>84685736000</v>
      </c>
      <c r="R4" s="280">
        <v>93039922000</v>
      </c>
      <c r="S4" s="121">
        <v>111427000000</v>
      </c>
      <c r="T4" s="113">
        <f t="shared" si="0"/>
        <v>332506095992</v>
      </c>
      <c r="U4" s="114">
        <v>10</v>
      </c>
      <c r="V4" s="12" t="s">
        <v>2163</v>
      </c>
      <c r="W4" s="285">
        <v>6687</v>
      </c>
      <c r="X4" s="285">
        <v>7487</v>
      </c>
      <c r="Y4" s="115"/>
      <c r="Z4" s="116"/>
      <c r="AA4" s="117"/>
    </row>
    <row r="5" spans="1:27">
      <c r="A5" s="12" t="s">
        <v>2160</v>
      </c>
      <c r="B5" s="12" t="s">
        <v>2161</v>
      </c>
      <c r="C5" s="12">
        <v>8047</v>
      </c>
      <c r="D5" s="12">
        <v>2039</v>
      </c>
      <c r="E5" s="12" t="s">
        <v>353</v>
      </c>
      <c r="F5" s="12" t="s">
        <v>1910</v>
      </c>
      <c r="G5" s="12" t="s">
        <v>242</v>
      </c>
      <c r="H5" s="12">
        <v>3961</v>
      </c>
      <c r="I5" s="12" t="s">
        <v>2168</v>
      </c>
      <c r="J5" s="122">
        <v>1</v>
      </c>
      <c r="K5" s="122">
        <v>1</v>
      </c>
      <c r="L5" s="275">
        <v>1</v>
      </c>
      <c r="M5" s="122">
        <v>1</v>
      </c>
      <c r="N5" s="108" t="s">
        <v>2050</v>
      </c>
      <c r="O5" s="118">
        <v>2435545151</v>
      </c>
      <c r="P5" s="119">
        <v>2326331040</v>
      </c>
      <c r="Q5" s="119">
        <v>13461762000</v>
      </c>
      <c r="R5" s="280">
        <v>11247905000</v>
      </c>
      <c r="S5" s="119">
        <v>6812000000</v>
      </c>
      <c r="T5" s="113">
        <f t="shared" si="0"/>
        <v>33957212151</v>
      </c>
      <c r="U5" s="114">
        <v>16</v>
      </c>
      <c r="V5" s="12" t="s">
        <v>2169</v>
      </c>
      <c r="W5" s="286">
        <v>0.31</v>
      </c>
      <c r="X5" s="286">
        <v>0.61</v>
      </c>
      <c r="Y5" s="123"/>
      <c r="Z5" s="124"/>
      <c r="AA5" s="117"/>
    </row>
    <row r="6" spans="1:27">
      <c r="A6" s="12" t="s">
        <v>2160</v>
      </c>
      <c r="B6" s="12" t="s">
        <v>2161</v>
      </c>
      <c r="C6" s="12">
        <v>8047</v>
      </c>
      <c r="D6" s="12">
        <v>2040</v>
      </c>
      <c r="E6" s="12" t="s">
        <v>682</v>
      </c>
      <c r="F6" s="12" t="s">
        <v>1910</v>
      </c>
      <c r="G6" s="12" t="s">
        <v>277</v>
      </c>
      <c r="H6" s="12">
        <v>3962</v>
      </c>
      <c r="I6" s="12" t="s">
        <v>2170</v>
      </c>
      <c r="J6" s="108">
        <v>0</v>
      </c>
      <c r="K6" s="108">
        <v>0</v>
      </c>
      <c r="L6" s="277">
        <v>1</v>
      </c>
      <c r="M6" s="108">
        <v>1</v>
      </c>
      <c r="N6" s="108">
        <v>2</v>
      </c>
      <c r="O6" s="125">
        <v>0</v>
      </c>
      <c r="P6" s="126">
        <v>0</v>
      </c>
      <c r="Q6" s="126">
        <v>0</v>
      </c>
      <c r="R6" s="280">
        <v>450636000</v>
      </c>
      <c r="S6" s="119">
        <v>2222000000</v>
      </c>
      <c r="T6" s="113">
        <f>+O6+Q6+R6+S6</f>
        <v>2672636000</v>
      </c>
      <c r="U6" s="114">
        <v>10</v>
      </c>
      <c r="V6" s="12" t="s">
        <v>2163</v>
      </c>
      <c r="W6" s="285">
        <v>0</v>
      </c>
      <c r="X6" s="285">
        <v>0</v>
      </c>
      <c r="Y6" s="115"/>
      <c r="Z6" s="116"/>
      <c r="AA6" s="117"/>
    </row>
    <row r="7" spans="1:27">
      <c r="A7" s="12" t="s">
        <v>2160</v>
      </c>
      <c r="B7" s="12" t="s">
        <v>2161</v>
      </c>
      <c r="C7" s="12">
        <v>8047</v>
      </c>
      <c r="D7" s="12">
        <v>2046</v>
      </c>
      <c r="E7" s="12" t="s">
        <v>1530</v>
      </c>
      <c r="F7" s="12" t="s">
        <v>1910</v>
      </c>
      <c r="G7" s="12" t="s">
        <v>277</v>
      </c>
      <c r="H7" s="12">
        <v>3968</v>
      </c>
      <c r="I7" s="12" t="s">
        <v>2171</v>
      </c>
      <c r="J7" s="108">
        <v>70</v>
      </c>
      <c r="K7" s="108">
        <v>200</v>
      </c>
      <c r="L7" s="277">
        <v>160</v>
      </c>
      <c r="M7" s="108">
        <v>210</v>
      </c>
      <c r="N7" s="108">
        <v>680</v>
      </c>
      <c r="O7" s="118">
        <v>26389800</v>
      </c>
      <c r="P7" s="119">
        <v>26389800</v>
      </c>
      <c r="Q7" s="119">
        <v>239006000</v>
      </c>
      <c r="R7" s="280">
        <v>192191000</v>
      </c>
      <c r="S7" s="119">
        <v>153000000</v>
      </c>
      <c r="T7" s="113">
        <f t="shared" si="0"/>
        <v>610586800</v>
      </c>
      <c r="U7" s="114">
        <v>10</v>
      </c>
      <c r="V7" s="12" t="s">
        <v>2163</v>
      </c>
      <c r="W7" s="285">
        <v>21</v>
      </c>
      <c r="X7" s="285">
        <v>42</v>
      </c>
      <c r="Y7" s="115"/>
      <c r="Z7" s="116"/>
      <c r="AA7" s="117"/>
    </row>
    <row r="8" spans="1:27">
      <c r="A8" s="12" t="s">
        <v>2160</v>
      </c>
      <c r="B8" s="12" t="s">
        <v>2172</v>
      </c>
      <c r="C8" s="12">
        <v>7948</v>
      </c>
      <c r="D8" s="12">
        <v>2002</v>
      </c>
      <c r="E8" s="12" t="s">
        <v>377</v>
      </c>
      <c r="F8" s="12" t="s">
        <v>1910</v>
      </c>
      <c r="G8" s="12" t="s">
        <v>686</v>
      </c>
      <c r="H8" s="12">
        <v>3924</v>
      </c>
      <c r="I8" s="12" t="s">
        <v>2173</v>
      </c>
      <c r="J8" s="120">
        <v>2570</v>
      </c>
      <c r="K8" s="120">
        <v>3000</v>
      </c>
      <c r="L8" s="278">
        <v>4700</v>
      </c>
      <c r="M8" s="120">
        <v>3400</v>
      </c>
      <c r="N8" s="108" t="s">
        <v>2050</v>
      </c>
      <c r="O8" s="113">
        <v>1541920941</v>
      </c>
      <c r="P8" s="113">
        <v>1328617003</v>
      </c>
      <c r="Q8" s="113">
        <v>94625873000</v>
      </c>
      <c r="R8" s="281">
        <v>87604382000</v>
      </c>
      <c r="S8" s="113">
        <v>77883000000</v>
      </c>
      <c r="T8" s="113">
        <f t="shared" si="0"/>
        <v>261655175941</v>
      </c>
      <c r="U8" s="114">
        <v>1</v>
      </c>
      <c r="V8" s="12" t="s">
        <v>2174</v>
      </c>
      <c r="W8" s="285">
        <v>4452</v>
      </c>
      <c r="X8" s="285">
        <v>4670</v>
      </c>
      <c r="Y8" s="115"/>
      <c r="Z8" s="116"/>
      <c r="AA8" s="117"/>
    </row>
    <row r="9" spans="1:27">
      <c r="A9" s="12" t="s">
        <v>2175</v>
      </c>
      <c r="B9" s="12" t="s">
        <v>2176</v>
      </c>
      <c r="C9" s="12">
        <v>7939</v>
      </c>
      <c r="D9" s="12">
        <v>2090</v>
      </c>
      <c r="E9" s="12" t="s">
        <v>1537</v>
      </c>
      <c r="F9" s="12" t="s">
        <v>1910</v>
      </c>
      <c r="G9" s="12" t="s">
        <v>686</v>
      </c>
      <c r="H9" s="12">
        <v>4012</v>
      </c>
      <c r="I9" s="127" t="s">
        <v>2177</v>
      </c>
      <c r="J9" s="120">
        <v>63000</v>
      </c>
      <c r="K9" s="120">
        <v>65133</v>
      </c>
      <c r="L9" s="278">
        <v>68333</v>
      </c>
      <c r="M9" s="120">
        <v>71000</v>
      </c>
      <c r="N9" s="108" t="s">
        <v>2050</v>
      </c>
      <c r="O9" s="113">
        <v>22665187354</v>
      </c>
      <c r="P9" s="113">
        <v>22355135197</v>
      </c>
      <c r="Q9" s="113">
        <v>251187936000</v>
      </c>
      <c r="R9" s="281">
        <v>308709144855</v>
      </c>
      <c r="S9" s="113">
        <v>269577000000</v>
      </c>
      <c r="T9" s="113">
        <f t="shared" si="0"/>
        <v>852139268209</v>
      </c>
      <c r="U9" s="114" t="s">
        <v>2178</v>
      </c>
      <c r="V9" s="12" t="s">
        <v>2179</v>
      </c>
      <c r="W9" s="285">
        <v>59448</v>
      </c>
      <c r="X9" s="285">
        <v>59448</v>
      </c>
      <c r="Y9" s="115"/>
      <c r="Z9" s="116"/>
      <c r="AA9" s="117"/>
    </row>
    <row r="10" spans="1:27">
      <c r="A10" s="12" t="s">
        <v>2175</v>
      </c>
      <c r="B10" s="12" t="s">
        <v>2176</v>
      </c>
      <c r="C10" s="12">
        <v>7939</v>
      </c>
      <c r="D10" s="12">
        <v>2097</v>
      </c>
      <c r="E10" s="12" t="s">
        <v>1541</v>
      </c>
      <c r="F10" s="12" t="s">
        <v>1910</v>
      </c>
      <c r="G10" s="12" t="s">
        <v>686</v>
      </c>
      <c r="H10" s="12">
        <v>4019</v>
      </c>
      <c r="I10" s="127" t="s">
        <v>2180</v>
      </c>
      <c r="J10" s="108">
        <v>1</v>
      </c>
      <c r="K10" s="108">
        <v>2</v>
      </c>
      <c r="L10" s="277">
        <v>2</v>
      </c>
      <c r="M10" s="108">
        <v>2</v>
      </c>
      <c r="N10" s="108" t="s">
        <v>2050</v>
      </c>
      <c r="O10" s="113">
        <v>194147432</v>
      </c>
      <c r="P10" s="113">
        <v>134172052</v>
      </c>
      <c r="Q10" s="113">
        <v>2564995000</v>
      </c>
      <c r="R10" s="281">
        <v>1951015000</v>
      </c>
      <c r="S10" s="113">
        <v>1860000000</v>
      </c>
      <c r="T10" s="113">
        <f t="shared" si="0"/>
        <v>6570157432</v>
      </c>
      <c r="U10" s="114">
        <v>4</v>
      </c>
      <c r="V10" s="12" t="s">
        <v>2179</v>
      </c>
      <c r="W10" s="285" t="s">
        <v>2181</v>
      </c>
      <c r="X10" s="285" t="s">
        <v>2181</v>
      </c>
      <c r="Y10" s="115"/>
      <c r="Z10" s="116"/>
      <c r="AA10" s="117"/>
    </row>
    <row r="11" spans="1:27">
      <c r="A11" s="12" t="s">
        <v>2175</v>
      </c>
      <c r="B11" s="12" t="s">
        <v>2176</v>
      </c>
      <c r="C11" s="12">
        <v>7939</v>
      </c>
      <c r="D11" s="12">
        <v>2102</v>
      </c>
      <c r="E11" s="12" t="s">
        <v>1544</v>
      </c>
      <c r="F11" s="12" t="s">
        <v>1910</v>
      </c>
      <c r="G11" s="12" t="s">
        <v>686</v>
      </c>
      <c r="H11" s="12">
        <v>4024</v>
      </c>
      <c r="I11" s="127" t="s">
        <v>2182</v>
      </c>
      <c r="J11" s="108">
        <v>0.25</v>
      </c>
      <c r="K11" s="108">
        <v>0.5</v>
      </c>
      <c r="L11" s="277">
        <v>0.75</v>
      </c>
      <c r="M11" s="108">
        <v>1</v>
      </c>
      <c r="N11" s="108" t="s">
        <v>2050</v>
      </c>
      <c r="O11" s="113">
        <v>2561995529</v>
      </c>
      <c r="P11" s="113">
        <v>2508876137</v>
      </c>
      <c r="Q11" s="113">
        <v>26212845000</v>
      </c>
      <c r="R11" s="281">
        <v>11676482000</v>
      </c>
      <c r="S11" s="113">
        <v>454000000</v>
      </c>
      <c r="T11" s="113">
        <f t="shared" si="0"/>
        <v>40905322529</v>
      </c>
      <c r="U11" s="114">
        <v>16</v>
      </c>
      <c r="V11" s="12" t="s">
        <v>2169</v>
      </c>
      <c r="W11" s="285" t="s">
        <v>2183</v>
      </c>
      <c r="X11" s="285" t="s">
        <v>2184</v>
      </c>
      <c r="Y11" s="115"/>
      <c r="Z11" s="116"/>
      <c r="AA11" s="117"/>
    </row>
    <row r="12" spans="1:27">
      <c r="A12" s="12" t="s">
        <v>2175</v>
      </c>
      <c r="B12" s="12" t="s">
        <v>2176</v>
      </c>
      <c r="C12" s="12">
        <v>7939</v>
      </c>
      <c r="D12" s="12">
        <v>2103</v>
      </c>
      <c r="E12" s="12" t="s">
        <v>412</v>
      </c>
      <c r="F12" s="12" t="s">
        <v>1910</v>
      </c>
      <c r="G12" s="12" t="s">
        <v>686</v>
      </c>
      <c r="H12" s="12">
        <v>4025</v>
      </c>
      <c r="I12" s="12" t="s">
        <v>2185</v>
      </c>
      <c r="J12" s="108">
        <v>0.15</v>
      </c>
      <c r="K12" s="108">
        <v>0.8</v>
      </c>
      <c r="L12" s="277">
        <v>1</v>
      </c>
      <c r="M12" s="108">
        <v>1</v>
      </c>
      <c r="N12" s="108" t="s">
        <v>2050</v>
      </c>
      <c r="O12" s="113">
        <v>1413568272</v>
      </c>
      <c r="P12" s="113">
        <v>1411123938</v>
      </c>
      <c r="Q12" s="113">
        <v>17527133000</v>
      </c>
      <c r="R12" s="281">
        <v>8594394980</v>
      </c>
      <c r="S12" s="113">
        <v>1183000000</v>
      </c>
      <c r="T12" s="113">
        <f t="shared" si="0"/>
        <v>28718096252</v>
      </c>
      <c r="U12" s="114">
        <v>4</v>
      </c>
      <c r="V12" s="12" t="s">
        <v>2179</v>
      </c>
      <c r="W12" s="285" t="s">
        <v>2186</v>
      </c>
      <c r="X12" s="285" t="s">
        <v>2187</v>
      </c>
      <c r="Y12" s="115"/>
      <c r="Z12" s="116"/>
      <c r="AA12" s="117"/>
    </row>
    <row r="13" spans="1:27">
      <c r="A13" s="12" t="s">
        <v>2175</v>
      </c>
      <c r="B13" s="12" t="s">
        <v>2176</v>
      </c>
      <c r="C13" s="12">
        <v>7939</v>
      </c>
      <c r="D13" s="12">
        <v>2104</v>
      </c>
      <c r="E13" s="12" t="s">
        <v>1549</v>
      </c>
      <c r="F13" s="12" t="s">
        <v>1910</v>
      </c>
      <c r="G13" s="12" t="s">
        <v>686</v>
      </c>
      <c r="H13" s="12">
        <v>4026</v>
      </c>
      <c r="I13" s="12" t="s">
        <v>2188</v>
      </c>
      <c r="J13" s="108">
        <v>0.25</v>
      </c>
      <c r="K13" s="108">
        <v>0.5</v>
      </c>
      <c r="L13" s="277">
        <v>0.75</v>
      </c>
      <c r="M13" s="108">
        <v>1</v>
      </c>
      <c r="N13" s="108" t="s">
        <v>2050</v>
      </c>
      <c r="O13" s="113">
        <v>5281122121</v>
      </c>
      <c r="P13" s="113">
        <v>5243477747</v>
      </c>
      <c r="Q13" s="113">
        <v>16869772000</v>
      </c>
      <c r="R13" s="281">
        <v>23096340165</v>
      </c>
      <c r="S13" s="113">
        <v>1183000000</v>
      </c>
      <c r="T13" s="113">
        <f t="shared" si="0"/>
        <v>46430234286</v>
      </c>
      <c r="U13" s="114">
        <v>4</v>
      </c>
      <c r="V13" s="12" t="s">
        <v>2179</v>
      </c>
      <c r="W13" s="285" t="s">
        <v>2183</v>
      </c>
      <c r="X13" s="285" t="s">
        <v>2184</v>
      </c>
      <c r="Y13" s="115"/>
      <c r="Z13" s="116"/>
      <c r="AA13" s="117"/>
    </row>
    <row r="14" spans="1:27">
      <c r="A14" s="12" t="s">
        <v>2160</v>
      </c>
      <c r="B14" s="12" t="s">
        <v>2189</v>
      </c>
      <c r="C14" s="12">
        <v>7938</v>
      </c>
      <c r="D14" s="12">
        <v>1987</v>
      </c>
      <c r="E14" s="12" t="s">
        <v>338</v>
      </c>
      <c r="F14" s="12" t="s">
        <v>1910</v>
      </c>
      <c r="G14" s="12" t="s">
        <v>242</v>
      </c>
      <c r="H14" s="12">
        <v>3909</v>
      </c>
      <c r="I14" s="12" t="s">
        <v>2190</v>
      </c>
      <c r="J14" s="120">
        <v>1300000</v>
      </c>
      <c r="K14" s="120">
        <v>1300000</v>
      </c>
      <c r="L14" s="278">
        <v>1586418</v>
      </c>
      <c r="M14" s="120">
        <v>1300000</v>
      </c>
      <c r="N14" s="108" t="s">
        <v>2050</v>
      </c>
      <c r="O14" s="113">
        <v>301012563603</v>
      </c>
      <c r="P14" s="113">
        <v>264826247784</v>
      </c>
      <c r="Q14" s="113">
        <v>630306995000</v>
      </c>
      <c r="R14" s="281">
        <v>582572332000</v>
      </c>
      <c r="S14" s="113">
        <v>476922640515</v>
      </c>
      <c r="T14" s="113">
        <f t="shared" si="0"/>
        <v>1990814531118</v>
      </c>
      <c r="U14" s="114">
        <v>1</v>
      </c>
      <c r="V14" s="12" t="s">
        <v>2174</v>
      </c>
      <c r="W14" s="287">
        <v>1357827</v>
      </c>
      <c r="X14" s="287">
        <v>1521205</v>
      </c>
      <c r="Y14" s="128"/>
      <c r="Z14" s="129"/>
      <c r="AA14" s="117"/>
    </row>
    <row r="15" spans="1:27">
      <c r="A15" s="12" t="s">
        <v>2160</v>
      </c>
      <c r="B15" s="12" t="s">
        <v>2189</v>
      </c>
      <c r="C15" s="12">
        <v>7938</v>
      </c>
      <c r="D15" s="12">
        <v>1988</v>
      </c>
      <c r="E15" s="12" t="s">
        <v>1554</v>
      </c>
      <c r="F15" s="12" t="s">
        <v>2191</v>
      </c>
      <c r="G15" s="12" t="s">
        <v>277</v>
      </c>
      <c r="H15" s="12">
        <v>3910</v>
      </c>
      <c r="I15" s="12" t="s">
        <v>2192</v>
      </c>
      <c r="J15" s="120">
        <v>2000</v>
      </c>
      <c r="K15" s="120">
        <v>17000</v>
      </c>
      <c r="L15" s="278">
        <v>12904</v>
      </c>
      <c r="M15" s="120">
        <v>9000</v>
      </c>
      <c r="N15" s="120">
        <v>40000</v>
      </c>
      <c r="O15" s="130">
        <v>2592000000</v>
      </c>
      <c r="P15" s="130">
        <v>1330400000</v>
      </c>
      <c r="Q15" s="130">
        <v>46179867000</v>
      </c>
      <c r="R15" s="282">
        <v>20256950000</v>
      </c>
      <c r="S15" s="130">
        <v>74400000000</v>
      </c>
      <c r="T15" s="113">
        <f t="shared" si="0"/>
        <v>143428817000</v>
      </c>
      <c r="U15" s="114">
        <v>1</v>
      </c>
      <c r="V15" s="12" t="s">
        <v>2174</v>
      </c>
      <c r="W15" s="285">
        <v>424</v>
      </c>
      <c r="X15" s="285">
        <v>5280</v>
      </c>
      <c r="Y15" s="115"/>
      <c r="Z15" s="116"/>
      <c r="AA15" s="117"/>
    </row>
    <row r="16" spans="1:27">
      <c r="A16" s="12" t="s">
        <v>2193</v>
      </c>
      <c r="B16" s="12" t="s">
        <v>2194</v>
      </c>
      <c r="C16" s="12">
        <v>7942</v>
      </c>
      <c r="D16" s="12">
        <v>1949</v>
      </c>
      <c r="E16" s="12" t="s">
        <v>1559</v>
      </c>
      <c r="F16" s="12" t="s">
        <v>2195</v>
      </c>
      <c r="G16" s="12" t="s">
        <v>242</v>
      </c>
      <c r="H16" s="12">
        <v>3871</v>
      </c>
      <c r="I16" s="12" t="s">
        <v>2196</v>
      </c>
      <c r="J16" s="122">
        <v>1</v>
      </c>
      <c r="K16" s="122">
        <v>1</v>
      </c>
      <c r="L16" s="275">
        <v>1</v>
      </c>
      <c r="M16" s="122">
        <v>1</v>
      </c>
      <c r="N16" s="108" t="s">
        <v>2050</v>
      </c>
      <c r="O16" s="113">
        <v>19065600</v>
      </c>
      <c r="P16" s="113">
        <v>19065600</v>
      </c>
      <c r="Q16" s="113">
        <v>39600000</v>
      </c>
      <c r="R16" s="281">
        <v>597030000</v>
      </c>
      <c r="S16" s="113">
        <v>750000000</v>
      </c>
      <c r="T16" s="113">
        <f t="shared" si="0"/>
        <v>1405695600</v>
      </c>
      <c r="U16" s="114">
        <v>16</v>
      </c>
      <c r="V16" s="12" t="s">
        <v>2169</v>
      </c>
      <c r="W16" s="286">
        <v>0.16</v>
      </c>
      <c r="X16" s="286">
        <v>0.49</v>
      </c>
      <c r="Y16" s="123"/>
      <c r="Z16" s="124"/>
      <c r="AA16" s="117"/>
    </row>
    <row r="17" spans="1:27">
      <c r="A17" s="12" t="s">
        <v>2193</v>
      </c>
      <c r="B17" s="12" t="s">
        <v>2194</v>
      </c>
      <c r="C17" s="12">
        <v>7942</v>
      </c>
      <c r="D17" s="12">
        <v>1955</v>
      </c>
      <c r="E17" s="12" t="s">
        <v>1562</v>
      </c>
      <c r="F17" s="12" t="s">
        <v>2195</v>
      </c>
      <c r="G17" s="12" t="s">
        <v>686</v>
      </c>
      <c r="H17" s="12">
        <v>3877</v>
      </c>
      <c r="I17" s="12" t="s">
        <v>2197</v>
      </c>
      <c r="J17" s="108">
        <v>51</v>
      </c>
      <c r="K17" s="108">
        <v>57</v>
      </c>
      <c r="L17" s="277">
        <v>62</v>
      </c>
      <c r="M17" s="108">
        <v>67</v>
      </c>
      <c r="N17" s="108" t="s">
        <v>2050</v>
      </c>
      <c r="O17" s="113">
        <v>9304795380</v>
      </c>
      <c r="P17" s="113">
        <v>9087229981</v>
      </c>
      <c r="Q17" s="113">
        <v>3905291000</v>
      </c>
      <c r="R17" s="281">
        <v>9140033000</v>
      </c>
      <c r="S17" s="113">
        <v>16434000000</v>
      </c>
      <c r="T17" s="113">
        <f t="shared" si="0"/>
        <v>38784119380</v>
      </c>
      <c r="U17" s="114">
        <v>16</v>
      </c>
      <c r="V17" s="12" t="s">
        <v>2169</v>
      </c>
      <c r="W17" s="285">
        <v>57</v>
      </c>
      <c r="X17" s="285">
        <v>57</v>
      </c>
      <c r="Y17" s="115"/>
      <c r="Z17" s="116"/>
      <c r="AA17" s="117"/>
    </row>
    <row r="18" spans="1:27">
      <c r="A18" s="12" t="s">
        <v>2160</v>
      </c>
      <c r="B18" s="12" t="s">
        <v>2161</v>
      </c>
      <c r="C18" s="12">
        <v>7937</v>
      </c>
      <c r="D18" s="12">
        <v>2034</v>
      </c>
      <c r="E18" s="12" t="s">
        <v>399</v>
      </c>
      <c r="F18" s="12" t="s">
        <v>1910</v>
      </c>
      <c r="G18" s="12" t="s">
        <v>686</v>
      </c>
      <c r="H18" s="12">
        <v>3956</v>
      </c>
      <c r="I18" s="12" t="s">
        <v>2198</v>
      </c>
      <c r="J18" s="120">
        <v>105748</v>
      </c>
      <c r="K18" s="120">
        <v>117824</v>
      </c>
      <c r="L18" s="278">
        <v>235504</v>
      </c>
      <c r="M18" s="120">
        <v>161000</v>
      </c>
      <c r="N18" s="120" t="s">
        <v>2050</v>
      </c>
      <c r="O18" s="113">
        <v>90176028690</v>
      </c>
      <c r="P18" s="113">
        <v>73739428299</v>
      </c>
      <c r="Q18" s="113">
        <v>193332839000</v>
      </c>
      <c r="R18" s="281">
        <v>202060505000</v>
      </c>
      <c r="S18" s="113">
        <v>280123000000</v>
      </c>
      <c r="T18" s="113">
        <f>+O18+Q18+R18+S18</f>
        <v>765692372690</v>
      </c>
      <c r="U18" s="114">
        <v>10</v>
      </c>
      <c r="V18" s="12" t="s">
        <v>2163</v>
      </c>
      <c r="W18" s="285">
        <v>235504</v>
      </c>
      <c r="X18" s="285">
        <v>235504</v>
      </c>
      <c r="Y18" s="115"/>
      <c r="Z18" s="116"/>
      <c r="AA18" s="117"/>
    </row>
    <row r="19" spans="1:27">
      <c r="A19" s="12" t="s">
        <v>2160</v>
      </c>
      <c r="B19" s="12" t="s">
        <v>2161</v>
      </c>
      <c r="C19" s="12">
        <v>7940</v>
      </c>
      <c r="D19" s="12">
        <v>2054</v>
      </c>
      <c r="E19" s="12" t="s">
        <v>1566</v>
      </c>
      <c r="F19" s="12" t="s">
        <v>2191</v>
      </c>
      <c r="G19" s="12" t="s">
        <v>686</v>
      </c>
      <c r="H19" s="12">
        <v>3976</v>
      </c>
      <c r="I19" s="12" t="s">
        <v>2199</v>
      </c>
      <c r="J19" s="108">
        <v>18</v>
      </c>
      <c r="K19" s="108">
        <v>20</v>
      </c>
      <c r="L19" s="277">
        <v>20</v>
      </c>
      <c r="M19" s="108">
        <v>22</v>
      </c>
      <c r="N19" s="108" t="s">
        <v>2050</v>
      </c>
      <c r="O19" s="113">
        <v>74139000</v>
      </c>
      <c r="P19" s="113">
        <v>37064000</v>
      </c>
      <c r="Q19" s="113">
        <v>1254001000</v>
      </c>
      <c r="R19" s="281">
        <v>363634000</v>
      </c>
      <c r="S19" s="113">
        <v>4048000000</v>
      </c>
      <c r="T19" s="113">
        <f t="shared" si="0"/>
        <v>5739774000</v>
      </c>
      <c r="U19" s="114">
        <v>10</v>
      </c>
      <c r="V19" s="12" t="s">
        <v>2163</v>
      </c>
      <c r="W19" s="285">
        <v>20</v>
      </c>
      <c r="X19" s="285">
        <v>20</v>
      </c>
      <c r="Y19" s="115"/>
      <c r="Z19" s="116"/>
      <c r="AA19" s="117"/>
    </row>
    <row r="20" spans="1:27">
      <c r="A20" s="12" t="s">
        <v>2160</v>
      </c>
      <c r="B20" s="12" t="s">
        <v>2161</v>
      </c>
      <c r="C20" s="12">
        <v>7940</v>
      </c>
      <c r="D20" s="12">
        <v>2036</v>
      </c>
      <c r="E20" s="12" t="s">
        <v>1567</v>
      </c>
      <c r="F20" s="12" t="s">
        <v>1910</v>
      </c>
      <c r="G20" s="12" t="s">
        <v>686</v>
      </c>
      <c r="H20" s="12">
        <v>3958</v>
      </c>
      <c r="I20" s="12" t="s">
        <v>2200</v>
      </c>
      <c r="J20" s="120">
        <v>1802</v>
      </c>
      <c r="K20" s="120">
        <v>8100</v>
      </c>
      <c r="L20" s="278">
        <v>16024</v>
      </c>
      <c r="M20" s="120">
        <v>20000</v>
      </c>
      <c r="N20" s="108" t="s">
        <v>2050</v>
      </c>
      <c r="O20" s="113">
        <v>235000000</v>
      </c>
      <c r="P20" s="113">
        <v>232904500</v>
      </c>
      <c r="Q20" s="113">
        <v>460035000</v>
      </c>
      <c r="R20" s="281">
        <v>481122000</v>
      </c>
      <c r="S20" s="113">
        <v>355000000</v>
      </c>
      <c r="T20" s="113">
        <f t="shared" si="0"/>
        <v>1531157000</v>
      </c>
      <c r="U20" s="114">
        <v>10</v>
      </c>
      <c r="V20" s="12" t="s">
        <v>2163</v>
      </c>
      <c r="W20" s="285">
        <v>11836</v>
      </c>
      <c r="X20" s="285">
        <v>14509</v>
      </c>
      <c r="Y20" s="115"/>
      <c r="Z20" s="116"/>
      <c r="AA20" s="117"/>
    </row>
    <row r="21" spans="1:27">
      <c r="A21" s="12" t="s">
        <v>2160</v>
      </c>
      <c r="B21" s="12" t="s">
        <v>2161</v>
      </c>
      <c r="C21" s="12">
        <v>7940</v>
      </c>
      <c r="D21" s="12">
        <v>2033</v>
      </c>
      <c r="E21" s="12" t="s">
        <v>391</v>
      </c>
      <c r="F21" s="12" t="s">
        <v>1910</v>
      </c>
      <c r="G21" s="12" t="s">
        <v>277</v>
      </c>
      <c r="H21" s="12">
        <v>3955</v>
      </c>
      <c r="I21" s="12" t="s">
        <v>2201</v>
      </c>
      <c r="J21" s="120">
        <v>15000</v>
      </c>
      <c r="K21" s="120">
        <v>50000</v>
      </c>
      <c r="L21" s="278">
        <v>47302</v>
      </c>
      <c r="M21" s="120">
        <v>35000</v>
      </c>
      <c r="N21" s="108">
        <v>150000</v>
      </c>
      <c r="O21" s="113">
        <v>5490769913</v>
      </c>
      <c r="P21" s="113">
        <v>5135191434</v>
      </c>
      <c r="Q21" s="113">
        <v>15594209000</v>
      </c>
      <c r="R21" s="281">
        <v>14924684000</v>
      </c>
      <c r="S21" s="113">
        <v>11376000000</v>
      </c>
      <c r="T21" s="113">
        <f t="shared" si="0"/>
        <v>47385662913</v>
      </c>
      <c r="U21" s="114">
        <v>10</v>
      </c>
      <c r="V21" s="12" t="s">
        <v>2163</v>
      </c>
      <c r="W21" s="285">
        <v>7270</v>
      </c>
      <c r="X21" s="285">
        <v>24690</v>
      </c>
      <c r="Y21" s="115"/>
      <c r="Z21" s="116"/>
      <c r="AA21" s="117"/>
    </row>
    <row r="22" spans="1:27">
      <c r="A22" s="12" t="s">
        <v>2160</v>
      </c>
      <c r="B22" s="12" t="s">
        <v>2202</v>
      </c>
      <c r="C22" s="12">
        <v>7953</v>
      </c>
      <c r="D22" s="12">
        <v>1991</v>
      </c>
      <c r="E22" s="12" t="s">
        <v>1575</v>
      </c>
      <c r="F22" s="12" t="s">
        <v>1910</v>
      </c>
      <c r="G22" s="12" t="s">
        <v>686</v>
      </c>
      <c r="H22" s="12">
        <v>3913</v>
      </c>
      <c r="I22" s="12" t="s">
        <v>2203</v>
      </c>
      <c r="J22" s="108">
        <v>115</v>
      </c>
      <c r="K22" s="108">
        <v>134</v>
      </c>
      <c r="L22" s="277">
        <v>153</v>
      </c>
      <c r="M22" s="108">
        <v>165</v>
      </c>
      <c r="N22" s="108" t="s">
        <v>2050</v>
      </c>
      <c r="O22" s="113">
        <v>53479137226</v>
      </c>
      <c r="P22" s="113">
        <v>53301818439</v>
      </c>
      <c r="Q22" s="113">
        <v>104775644000</v>
      </c>
      <c r="R22" s="281">
        <v>143374392000</v>
      </c>
      <c r="S22" s="113">
        <v>116095000000</v>
      </c>
      <c r="T22" s="113">
        <f t="shared" si="0"/>
        <v>417724173226</v>
      </c>
      <c r="U22" s="114">
        <v>2</v>
      </c>
      <c r="V22" s="12" t="s">
        <v>2204</v>
      </c>
      <c r="W22" s="285">
        <v>137</v>
      </c>
      <c r="X22" s="285">
        <v>142</v>
      </c>
      <c r="Y22" s="115"/>
      <c r="Z22" s="116"/>
      <c r="AA22" s="117"/>
    </row>
    <row r="23" spans="1:27">
      <c r="A23" s="12" t="s">
        <v>2160</v>
      </c>
      <c r="B23" s="12" t="s">
        <v>2202</v>
      </c>
      <c r="C23" s="12">
        <v>7953</v>
      </c>
      <c r="D23" s="12">
        <v>1992</v>
      </c>
      <c r="E23" s="12" t="s">
        <v>324</v>
      </c>
      <c r="F23" s="12" t="s">
        <v>1910</v>
      </c>
      <c r="G23" s="12" t="s">
        <v>277</v>
      </c>
      <c r="H23" s="12">
        <v>3914</v>
      </c>
      <c r="I23" s="12" t="s">
        <v>2205</v>
      </c>
      <c r="J23" s="120">
        <v>11000000</v>
      </c>
      <c r="K23" s="120">
        <v>22000000</v>
      </c>
      <c r="L23" s="278">
        <v>22000000</v>
      </c>
      <c r="M23" s="120">
        <v>22000000</v>
      </c>
      <c r="N23" s="120">
        <v>77000000</v>
      </c>
      <c r="O23" s="130">
        <v>38664040061</v>
      </c>
      <c r="P23" s="130">
        <v>38600162909</v>
      </c>
      <c r="Q23" s="130">
        <v>179389895000</v>
      </c>
      <c r="R23" s="282">
        <v>112479704000</v>
      </c>
      <c r="S23" s="130">
        <v>221017000000</v>
      </c>
      <c r="T23" s="113">
        <f t="shared" si="0"/>
        <v>551550639061</v>
      </c>
      <c r="U23" s="114">
        <v>2</v>
      </c>
      <c r="V23" s="12" t="s">
        <v>2204</v>
      </c>
      <c r="W23" s="285">
        <v>3891944</v>
      </c>
      <c r="X23" s="285">
        <v>11800069</v>
      </c>
      <c r="Y23" s="115"/>
      <c r="Z23" s="116"/>
      <c r="AA23" s="117"/>
    </row>
    <row r="24" spans="1:27">
      <c r="A24" s="12" t="s">
        <v>2206</v>
      </c>
      <c r="B24" s="12" t="s">
        <v>2207</v>
      </c>
      <c r="C24" s="12">
        <v>7945</v>
      </c>
      <c r="D24" s="12">
        <v>2260</v>
      </c>
      <c r="E24" s="12" t="s">
        <v>666</v>
      </c>
      <c r="F24" s="12" t="s">
        <v>2208</v>
      </c>
      <c r="G24" s="12" t="s">
        <v>277</v>
      </c>
      <c r="H24" s="12">
        <v>4184</v>
      </c>
      <c r="I24" s="12" t="s">
        <v>2209</v>
      </c>
      <c r="J24" s="120">
        <v>225</v>
      </c>
      <c r="K24" s="108">
        <v>375</v>
      </c>
      <c r="L24" s="277">
        <v>375</v>
      </c>
      <c r="M24" s="108">
        <v>225</v>
      </c>
      <c r="N24" s="108">
        <v>1200</v>
      </c>
      <c r="O24" s="113">
        <v>19894858293</v>
      </c>
      <c r="P24" s="113">
        <v>17438664678</v>
      </c>
      <c r="Q24" s="113">
        <v>41280831000</v>
      </c>
      <c r="R24" s="281">
        <v>55253501000</v>
      </c>
      <c r="S24" s="113">
        <v>38370000000</v>
      </c>
      <c r="T24" s="113">
        <f t="shared" si="0"/>
        <v>154799190293</v>
      </c>
      <c r="U24" s="114">
        <v>10</v>
      </c>
      <c r="V24" s="12" t="s">
        <v>2163</v>
      </c>
      <c r="W24" s="285">
        <v>92</v>
      </c>
      <c r="X24" s="285">
        <v>186</v>
      </c>
      <c r="Y24" s="115"/>
      <c r="Z24" s="116"/>
      <c r="AA24" s="117"/>
    </row>
    <row r="25" spans="1:27">
      <c r="A25" s="12" t="s">
        <v>2206</v>
      </c>
      <c r="B25" s="12" t="s">
        <v>2207</v>
      </c>
      <c r="C25" s="12">
        <v>7945</v>
      </c>
      <c r="D25" s="12">
        <v>2254</v>
      </c>
      <c r="E25" s="12" t="s">
        <v>1578</v>
      </c>
      <c r="F25" s="12" t="s">
        <v>2191</v>
      </c>
      <c r="G25" s="12" t="s">
        <v>277</v>
      </c>
      <c r="H25" s="12">
        <v>4178</v>
      </c>
      <c r="I25" s="12" t="s">
        <v>2210</v>
      </c>
      <c r="J25" s="108">
        <v>0</v>
      </c>
      <c r="K25" s="108">
        <v>1</v>
      </c>
      <c r="L25" s="277">
        <v>2</v>
      </c>
      <c r="M25" s="108">
        <v>1</v>
      </c>
      <c r="N25" s="108">
        <v>4</v>
      </c>
      <c r="O25" s="113">
        <v>6908767979</v>
      </c>
      <c r="P25" s="113">
        <v>6908767978</v>
      </c>
      <c r="Q25" s="113">
        <v>28482662000</v>
      </c>
      <c r="R25" s="281">
        <v>6189249000</v>
      </c>
      <c r="S25" s="113">
        <v>8327000000</v>
      </c>
      <c r="T25" s="113">
        <f t="shared" si="0"/>
        <v>49907678979</v>
      </c>
      <c r="U25" s="114">
        <v>10</v>
      </c>
      <c r="V25" s="12" t="s">
        <v>2163</v>
      </c>
      <c r="W25" s="285">
        <v>0</v>
      </c>
      <c r="X25" s="285">
        <v>0</v>
      </c>
      <c r="Y25" s="115"/>
      <c r="Z25" s="116"/>
      <c r="AA25" s="117"/>
    </row>
    <row r="26" spans="1:27">
      <c r="A26" s="12" t="s">
        <v>2211</v>
      </c>
      <c r="B26" s="12" t="s">
        <v>2212</v>
      </c>
      <c r="C26" s="12">
        <v>7946</v>
      </c>
      <c r="D26" s="12">
        <v>2300</v>
      </c>
      <c r="E26" s="12" t="s">
        <v>301</v>
      </c>
      <c r="F26" s="12" t="s">
        <v>1910</v>
      </c>
      <c r="G26" s="12" t="s">
        <v>242</v>
      </c>
      <c r="H26" s="12">
        <v>4224</v>
      </c>
      <c r="I26" s="12" t="s">
        <v>2213</v>
      </c>
      <c r="J26" s="122">
        <v>1</v>
      </c>
      <c r="K26" s="122">
        <v>1</v>
      </c>
      <c r="L26" s="275">
        <v>1</v>
      </c>
      <c r="M26" s="122">
        <v>1</v>
      </c>
      <c r="N26" s="108" t="s">
        <v>2050</v>
      </c>
      <c r="O26" s="113">
        <v>178666874223</v>
      </c>
      <c r="P26" s="113">
        <v>178658138859</v>
      </c>
      <c r="Q26" s="113">
        <v>477200268000</v>
      </c>
      <c r="R26" s="281">
        <v>561860027980</v>
      </c>
      <c r="S26" s="113">
        <v>518272408800</v>
      </c>
      <c r="T26" s="113">
        <f t="shared" si="0"/>
        <v>1735999579003</v>
      </c>
      <c r="U26" s="114">
        <v>16</v>
      </c>
      <c r="V26" s="12" t="s">
        <v>2169</v>
      </c>
      <c r="W26" s="288" t="s">
        <v>2214</v>
      </c>
      <c r="X26" s="288" t="s">
        <v>2215</v>
      </c>
      <c r="Y26" s="131"/>
      <c r="Z26" s="132"/>
      <c r="AA26" s="117"/>
    </row>
    <row r="27" spans="1:27">
      <c r="A27" s="12" t="s">
        <v>2211</v>
      </c>
      <c r="B27" s="12" t="s">
        <v>2212</v>
      </c>
      <c r="C27" s="12">
        <v>7946</v>
      </c>
      <c r="D27" s="12">
        <v>2304</v>
      </c>
      <c r="E27" s="12" t="s">
        <v>1582</v>
      </c>
      <c r="F27" s="12" t="s">
        <v>2191</v>
      </c>
      <c r="G27" s="12" t="s">
        <v>277</v>
      </c>
      <c r="H27" s="12">
        <v>4228</v>
      </c>
      <c r="I27" s="12" t="s">
        <v>2216</v>
      </c>
      <c r="J27" s="108">
        <v>0</v>
      </c>
      <c r="K27" s="108">
        <v>3</v>
      </c>
      <c r="L27" s="277">
        <v>2</v>
      </c>
      <c r="M27" s="108">
        <v>0</v>
      </c>
      <c r="N27" s="108">
        <v>5</v>
      </c>
      <c r="O27" s="113">
        <v>16000000</v>
      </c>
      <c r="P27" s="113">
        <v>16000000</v>
      </c>
      <c r="Q27" s="113">
        <v>1000000000</v>
      </c>
      <c r="R27" s="281">
        <v>123800020</v>
      </c>
      <c r="S27" s="113">
        <v>526000000</v>
      </c>
      <c r="T27" s="113">
        <f t="shared" si="0"/>
        <v>1665800020</v>
      </c>
      <c r="U27" s="114">
        <v>16</v>
      </c>
      <c r="V27" s="12" t="s">
        <v>2169</v>
      </c>
      <c r="W27" s="285">
        <v>0</v>
      </c>
      <c r="X27" s="285">
        <v>0</v>
      </c>
      <c r="Y27" s="115"/>
      <c r="Z27" s="116"/>
      <c r="AA27" s="117"/>
    </row>
    <row r="28" spans="1:27">
      <c r="A28" s="12" t="s">
        <v>2160</v>
      </c>
      <c r="B28" s="12" t="s">
        <v>2172</v>
      </c>
      <c r="C28" s="12">
        <v>7947</v>
      </c>
      <c r="D28" s="12">
        <v>2000</v>
      </c>
      <c r="E28" s="12" t="s">
        <v>1584</v>
      </c>
      <c r="F28" s="12" t="s">
        <v>1910</v>
      </c>
      <c r="G28" s="12" t="s">
        <v>686</v>
      </c>
      <c r="H28" s="12">
        <v>3922</v>
      </c>
      <c r="I28" s="12" t="s">
        <v>2217</v>
      </c>
      <c r="J28" s="108">
        <v>0.5</v>
      </c>
      <c r="K28" s="108">
        <v>0.5</v>
      </c>
      <c r="L28" s="277" t="s">
        <v>2187</v>
      </c>
      <c r="M28" s="108">
        <v>1</v>
      </c>
      <c r="N28" s="108" t="s">
        <v>2050</v>
      </c>
      <c r="O28" s="113">
        <v>4613684452</v>
      </c>
      <c r="P28" s="113">
        <v>4486456216</v>
      </c>
      <c r="Q28" s="113">
        <v>13128012000</v>
      </c>
      <c r="R28" s="281">
        <v>12908519000</v>
      </c>
      <c r="S28" s="113">
        <v>12431000000</v>
      </c>
      <c r="T28" s="113">
        <f t="shared" si="0"/>
        <v>43081215452</v>
      </c>
      <c r="U28" s="114">
        <v>16</v>
      </c>
      <c r="V28" s="12" t="s">
        <v>2169</v>
      </c>
      <c r="W28" s="285" t="s">
        <v>2218</v>
      </c>
      <c r="X28" s="285" t="s">
        <v>2219</v>
      </c>
      <c r="Y28" s="115"/>
      <c r="Z28" s="116"/>
      <c r="AA28" s="117"/>
    </row>
    <row r="29" spans="1:27">
      <c r="A29" s="12" t="s">
        <v>2160</v>
      </c>
      <c r="B29" s="12" t="s">
        <v>2172</v>
      </c>
      <c r="C29" s="12">
        <v>7947</v>
      </c>
      <c r="D29" s="12">
        <v>2001</v>
      </c>
      <c r="E29" s="12" t="s">
        <v>1586</v>
      </c>
      <c r="F29" s="12" t="s">
        <v>1910</v>
      </c>
      <c r="G29" s="12" t="s">
        <v>242</v>
      </c>
      <c r="H29" s="12">
        <v>3923</v>
      </c>
      <c r="I29" s="12" t="s">
        <v>2220</v>
      </c>
      <c r="J29" s="122">
        <v>1</v>
      </c>
      <c r="K29" s="122">
        <v>1</v>
      </c>
      <c r="L29" s="275">
        <v>1</v>
      </c>
      <c r="M29" s="122">
        <v>1</v>
      </c>
      <c r="N29" s="108" t="s">
        <v>2050</v>
      </c>
      <c r="O29" s="113">
        <v>619764280</v>
      </c>
      <c r="P29" s="113">
        <v>613830100</v>
      </c>
      <c r="Q29" s="113">
        <v>1552438000</v>
      </c>
      <c r="R29" s="281">
        <v>1210039000</v>
      </c>
      <c r="S29" s="113">
        <v>2895000000</v>
      </c>
      <c r="T29" s="113">
        <f t="shared" si="0"/>
        <v>6277241280</v>
      </c>
      <c r="U29" s="114">
        <v>1</v>
      </c>
      <c r="V29" s="12" t="s">
        <v>2174</v>
      </c>
      <c r="W29" s="285">
        <v>15</v>
      </c>
      <c r="X29" s="285" t="s">
        <v>2221</v>
      </c>
      <c r="Y29" s="115"/>
      <c r="Z29" s="116"/>
      <c r="AA29" s="117"/>
    </row>
    <row r="30" spans="1:27">
      <c r="A30" s="12" t="s">
        <v>2211</v>
      </c>
      <c r="B30" s="12" t="s">
        <v>2222</v>
      </c>
      <c r="C30" s="12">
        <v>7955</v>
      </c>
      <c r="D30" s="12">
        <v>2321</v>
      </c>
      <c r="E30" s="12" t="s">
        <v>1587</v>
      </c>
      <c r="F30" s="12" t="s">
        <v>1910</v>
      </c>
      <c r="G30" s="12" t="s">
        <v>2223</v>
      </c>
      <c r="H30" s="12">
        <v>4245</v>
      </c>
      <c r="I30" s="12" t="s">
        <v>2224</v>
      </c>
      <c r="J30" s="108">
        <v>64.7</v>
      </c>
      <c r="K30" s="108">
        <v>59</v>
      </c>
      <c r="L30" s="277">
        <v>42</v>
      </c>
      <c r="M30" s="108">
        <v>43</v>
      </c>
      <c r="N30" s="108" t="s">
        <v>2050</v>
      </c>
      <c r="O30" s="133">
        <v>21029563284</v>
      </c>
      <c r="P30" s="133">
        <v>19492999751</v>
      </c>
      <c r="Q30" s="133">
        <v>39774663000</v>
      </c>
      <c r="R30" s="283">
        <v>158994294000</v>
      </c>
      <c r="S30" s="133">
        <v>43568000000</v>
      </c>
      <c r="T30" s="113">
        <f t="shared" si="0"/>
        <v>263366520284</v>
      </c>
      <c r="U30" s="134">
        <v>16</v>
      </c>
      <c r="V30" s="135" t="s">
        <v>2169</v>
      </c>
      <c r="W30" s="298" t="s">
        <v>2225</v>
      </c>
      <c r="X30" s="285" t="s">
        <v>2225</v>
      </c>
      <c r="Y30" s="136"/>
      <c r="Z30" s="137"/>
      <c r="AA30" s="117"/>
    </row>
    <row r="31" spans="1:27" s="60" customFormat="1">
      <c r="A31" s="138" t="s">
        <v>2211</v>
      </c>
      <c r="B31" s="138" t="s">
        <v>2212</v>
      </c>
      <c r="C31" s="138">
        <v>7943</v>
      </c>
      <c r="D31" s="138">
        <v>2300</v>
      </c>
      <c r="E31" s="138" t="s">
        <v>301</v>
      </c>
      <c r="F31" s="138" t="s">
        <v>1910</v>
      </c>
      <c r="G31" s="138" t="s">
        <v>242</v>
      </c>
      <c r="H31" s="138">
        <v>4224</v>
      </c>
      <c r="I31" s="138" t="s">
        <v>2213</v>
      </c>
      <c r="J31" s="139">
        <v>1</v>
      </c>
      <c r="K31" s="139">
        <v>1</v>
      </c>
      <c r="L31" s="275">
        <v>1</v>
      </c>
      <c r="M31" s="139">
        <v>1</v>
      </c>
      <c r="N31" s="140" t="s">
        <v>2050</v>
      </c>
      <c r="O31" s="141">
        <v>1557033609</v>
      </c>
      <c r="P31" s="141">
        <v>1556994819</v>
      </c>
      <c r="Q31" s="141">
        <v>3976824000</v>
      </c>
      <c r="R31" s="281">
        <v>4205457000</v>
      </c>
      <c r="S31" s="141">
        <v>4759591200</v>
      </c>
      <c r="T31" s="142">
        <f t="shared" si="0"/>
        <v>14498905809</v>
      </c>
      <c r="U31" s="143">
        <v>16</v>
      </c>
      <c r="V31" s="144" t="s">
        <v>2169</v>
      </c>
      <c r="W31" s="289" t="s">
        <v>2214</v>
      </c>
      <c r="X31" s="288" t="s">
        <v>2215</v>
      </c>
      <c r="Y31" s="145"/>
      <c r="Z31" s="146"/>
      <c r="AA31" s="147"/>
    </row>
    <row r="32" spans="1:27">
      <c r="W32" s="290"/>
      <c r="X32" s="148"/>
      <c r="Y32" s="148"/>
      <c r="Z32" s="148"/>
      <c r="AA32" s="149"/>
    </row>
    <row r="33" spans="23:27">
      <c r="W33" s="290"/>
      <c r="X33" s="148"/>
      <c r="Y33" s="148"/>
      <c r="Z33" s="148"/>
      <c r="AA33" s="149"/>
    </row>
    <row r="34" spans="23:27">
      <c r="W34" s="290"/>
      <c r="X34" s="148"/>
      <c r="Y34" s="148"/>
      <c r="Z34" s="148"/>
      <c r="AA34" s="149"/>
    </row>
    <row r="35" spans="23:27">
      <c r="W35" s="290"/>
      <c r="X35" s="148"/>
      <c r="Y35" s="148"/>
      <c r="Z35" s="148"/>
      <c r="AA35" s="149"/>
    </row>
    <row r="36" spans="23:27">
      <c r="W36" s="290"/>
      <c r="X36" s="148"/>
      <c r="Y36" s="148"/>
      <c r="Z36" s="148"/>
      <c r="AA36" s="149"/>
    </row>
    <row r="37" spans="23:27">
      <c r="W37" s="290"/>
      <c r="X37" s="148"/>
      <c r="Y37" s="148"/>
      <c r="Z37" s="148"/>
      <c r="AA37" s="149"/>
    </row>
    <row r="38" spans="23:27">
      <c r="W38" s="290"/>
      <c r="X38" s="148"/>
      <c r="Y38" s="148"/>
      <c r="Z38" s="148"/>
      <c r="AA38" s="149"/>
    </row>
    <row r="39" spans="23:27">
      <c r="W39" s="290"/>
      <c r="X39" s="148"/>
      <c r="Y39" s="148"/>
      <c r="Z39" s="148"/>
      <c r="AA39" s="149"/>
    </row>
    <row r="40" spans="23:27">
      <c r="W40" s="290"/>
      <c r="X40" s="148"/>
      <c r="Y40" s="148"/>
      <c r="Z40" s="148"/>
      <c r="AA40" s="149"/>
    </row>
    <row r="41" spans="23:27">
      <c r="W41" s="290"/>
      <c r="X41" s="148"/>
      <c r="Y41" s="148"/>
      <c r="Z41" s="148"/>
      <c r="AA41" s="149"/>
    </row>
    <row r="42" spans="23:27">
      <c r="W42" s="290"/>
      <c r="X42" s="148"/>
      <c r="Y42" s="148"/>
      <c r="Z42" s="148"/>
      <c r="AA42" s="149"/>
    </row>
    <row r="43" spans="23:27">
      <c r="W43" s="290"/>
      <c r="X43" s="148"/>
      <c r="Y43" s="148"/>
      <c r="Z43" s="148"/>
      <c r="AA43" s="149"/>
    </row>
    <row r="44" spans="23:27">
      <c r="W44" s="290"/>
      <c r="X44" s="148"/>
      <c r="Y44" s="148"/>
      <c r="Z44" s="148"/>
      <c r="AA44" s="149"/>
    </row>
    <row r="45" spans="23:27">
      <c r="W45" s="290"/>
      <c r="X45" s="148"/>
      <c r="Y45" s="148"/>
      <c r="Z45" s="148"/>
      <c r="AA45" s="149"/>
    </row>
    <row r="46" spans="23:27">
      <c r="W46" s="290"/>
      <c r="X46" s="148"/>
      <c r="Y46" s="148"/>
      <c r="Z46" s="148"/>
      <c r="AA46" s="149"/>
    </row>
    <row r="47" spans="23:27">
      <c r="W47" s="290"/>
      <c r="X47" s="148"/>
      <c r="Y47" s="148"/>
      <c r="Z47" s="148"/>
      <c r="AA47" s="149"/>
    </row>
    <row r="48" spans="23:27">
      <c r="W48" s="290"/>
      <c r="X48" s="148"/>
      <c r="Y48" s="148"/>
      <c r="Z48" s="148"/>
      <c r="AA48" s="149"/>
    </row>
    <row r="49" spans="23:27">
      <c r="W49" s="290"/>
      <c r="X49" s="148"/>
      <c r="Y49" s="148"/>
      <c r="Z49" s="148"/>
      <c r="AA49" s="149"/>
    </row>
    <row r="50" spans="23:27">
      <c r="W50" s="290"/>
      <c r="X50" s="148"/>
      <c r="Y50" s="148"/>
      <c r="Z50" s="148"/>
      <c r="AA50" s="149"/>
    </row>
    <row r="51" spans="23:27">
      <c r="W51" s="290"/>
      <c r="X51" s="148"/>
      <c r="Y51" s="148"/>
      <c r="Z51" s="148"/>
      <c r="AA51" s="149"/>
    </row>
    <row r="52" spans="23:27">
      <c r="W52" s="290"/>
      <c r="X52" s="148"/>
      <c r="Y52" s="148"/>
      <c r="Z52" s="148"/>
      <c r="AA52" s="149"/>
    </row>
    <row r="53" spans="23:27">
      <c r="W53" s="290"/>
      <c r="X53" s="148"/>
      <c r="Y53" s="148"/>
      <c r="Z53" s="148"/>
      <c r="AA53" s="149"/>
    </row>
    <row r="54" spans="23:27">
      <c r="W54" s="290"/>
      <c r="X54" s="148"/>
      <c r="Y54" s="148"/>
      <c r="Z54" s="148"/>
      <c r="AA54" s="149"/>
    </row>
    <row r="55" spans="23:27">
      <c r="W55" s="290"/>
      <c r="X55" s="148"/>
      <c r="Y55" s="148"/>
      <c r="Z55" s="148"/>
      <c r="AA55" s="149"/>
    </row>
    <row r="56" spans="23:27">
      <c r="W56" s="290"/>
      <c r="X56" s="148"/>
      <c r="Y56" s="148"/>
      <c r="Z56" s="148"/>
      <c r="AA56" s="149"/>
    </row>
    <row r="57" spans="23:27">
      <c r="W57" s="290"/>
      <c r="X57" s="148"/>
      <c r="Y57" s="148"/>
      <c r="Z57" s="148"/>
      <c r="AA57" s="149"/>
    </row>
    <row r="58" spans="23:27">
      <c r="W58" s="290"/>
      <c r="X58" s="148"/>
      <c r="Y58" s="148"/>
      <c r="Z58" s="148"/>
      <c r="AA58" s="149"/>
    </row>
    <row r="59" spans="23:27">
      <c r="W59" s="290"/>
      <c r="X59" s="148"/>
      <c r="Y59" s="148"/>
      <c r="Z59" s="148"/>
      <c r="AA59" s="149"/>
    </row>
    <row r="60" spans="23:27">
      <c r="W60" s="290"/>
      <c r="X60" s="148"/>
      <c r="Y60" s="148"/>
      <c r="Z60" s="148"/>
      <c r="AA60" s="149"/>
    </row>
    <row r="61" spans="23:27">
      <c r="W61" s="290"/>
      <c r="X61" s="148"/>
      <c r="Y61" s="148"/>
      <c r="Z61" s="148"/>
      <c r="AA61" s="149"/>
    </row>
    <row r="62" spans="23:27">
      <c r="W62" s="290"/>
      <c r="X62" s="148"/>
      <c r="Y62" s="148"/>
      <c r="Z62" s="148"/>
      <c r="AA62" s="149"/>
    </row>
    <row r="63" spans="23:27">
      <c r="W63" s="290"/>
      <c r="X63" s="148"/>
      <c r="Y63" s="148"/>
      <c r="Z63" s="148"/>
      <c r="AA63" s="149"/>
    </row>
    <row r="64" spans="23:27">
      <c r="W64" s="290"/>
      <c r="X64" s="148"/>
      <c r="Y64" s="148"/>
      <c r="Z64" s="148"/>
      <c r="AA64" s="149"/>
    </row>
    <row r="65" spans="23:27">
      <c r="W65" s="290"/>
      <c r="X65" s="148"/>
      <c r="Y65" s="148"/>
      <c r="Z65" s="148"/>
      <c r="AA65" s="149"/>
    </row>
    <row r="66" spans="23:27">
      <c r="W66" s="290"/>
      <c r="X66" s="148"/>
      <c r="Y66" s="148"/>
      <c r="Z66" s="148"/>
      <c r="AA66" s="149"/>
    </row>
    <row r="67" spans="23:27">
      <c r="W67" s="290"/>
      <c r="X67" s="148"/>
      <c r="Y67" s="148"/>
      <c r="Z67" s="148"/>
      <c r="AA67" s="149"/>
    </row>
  </sheetData>
  <autoFilter ref="A1:AA31" xr:uid="{149009F3-5421-4CCE-BF1A-81B5C06EA73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AEB8-62CE-4D26-8395-E5BCF18F9A42}">
  <dimension ref="A1:U68"/>
  <sheetViews>
    <sheetView workbookViewId="0">
      <pane ySplit="1" topLeftCell="A2" activePane="bottomLeft" state="frozen"/>
      <selection pane="bottomLeft" activeCell="S6" sqref="S6"/>
    </sheetView>
  </sheetViews>
  <sheetFormatPr baseColWidth="10" defaultColWidth="11.42578125" defaultRowHeight="15"/>
  <cols>
    <col min="4" max="4" width="36.5703125" bestFit="1" customWidth="1"/>
    <col min="6" max="6" width="20.140625" customWidth="1"/>
    <col min="8" max="8" width="17.140625" customWidth="1"/>
    <col min="9" max="9" width="15.140625" customWidth="1"/>
    <col min="10" max="10" width="14.7109375" customWidth="1"/>
    <col min="11" max="11" width="16.140625" customWidth="1"/>
    <col min="12" max="12" width="11.42578125" customWidth="1"/>
    <col min="13" max="13" width="21.5703125" customWidth="1"/>
    <col min="14" max="14" width="23.28515625" customWidth="1"/>
    <col min="15" max="15" width="21.5703125" customWidth="1"/>
    <col min="16" max="16" width="24.140625" customWidth="1"/>
    <col min="17" max="17" width="20.7109375" customWidth="1"/>
    <col min="18" max="18" width="30.5703125" bestFit="1" customWidth="1"/>
    <col min="20" max="20" width="16.5703125" customWidth="1"/>
    <col min="21" max="21" width="14.85546875" customWidth="1"/>
  </cols>
  <sheetData>
    <row r="1" spans="1:21" ht="45">
      <c r="A1" s="104" t="s">
        <v>2226</v>
      </c>
      <c r="B1" s="104" t="s">
        <v>2227</v>
      </c>
      <c r="C1" s="104" t="s">
        <v>2136</v>
      </c>
      <c r="D1" s="104" t="s">
        <v>2228</v>
      </c>
      <c r="E1" s="104" t="s">
        <v>2229</v>
      </c>
      <c r="F1" s="104" t="s">
        <v>2230</v>
      </c>
      <c r="G1" s="104" t="s">
        <v>2231</v>
      </c>
      <c r="H1" s="104" t="s">
        <v>2143</v>
      </c>
      <c r="I1" s="104" t="s">
        <v>2144</v>
      </c>
      <c r="J1" s="150" t="s">
        <v>2145</v>
      </c>
      <c r="K1" s="104" t="s">
        <v>2146</v>
      </c>
      <c r="L1" s="104" t="s">
        <v>2147</v>
      </c>
      <c r="M1" s="104" t="s">
        <v>2148</v>
      </c>
      <c r="N1" s="104" t="s">
        <v>2150</v>
      </c>
      <c r="O1" s="104" t="s">
        <v>2151</v>
      </c>
      <c r="P1" s="104" t="s">
        <v>2152</v>
      </c>
      <c r="Q1" s="104" t="s">
        <v>2153</v>
      </c>
      <c r="R1" s="104" t="s">
        <v>2156</v>
      </c>
      <c r="S1" s="104" t="s">
        <v>2157</v>
      </c>
      <c r="T1" s="104" t="s">
        <v>2158</v>
      </c>
      <c r="U1" s="104" t="s">
        <v>2159</v>
      </c>
    </row>
    <row r="2" spans="1:21">
      <c r="A2" s="12" t="s">
        <v>2232</v>
      </c>
      <c r="B2" s="12" t="s">
        <v>2233</v>
      </c>
      <c r="C2" s="12">
        <v>8047</v>
      </c>
      <c r="D2" s="12" t="s">
        <v>355</v>
      </c>
      <c r="E2" s="12">
        <v>1</v>
      </c>
      <c r="F2" s="12" t="s">
        <v>2234</v>
      </c>
      <c r="G2" s="12" t="s">
        <v>277</v>
      </c>
      <c r="H2" s="12">
        <v>0.3</v>
      </c>
      <c r="I2" s="151">
        <v>2.7</v>
      </c>
      <c r="J2" s="151">
        <v>5</v>
      </c>
      <c r="K2" s="151">
        <v>2</v>
      </c>
      <c r="L2" s="151">
        <v>10</v>
      </c>
      <c r="M2" s="234" t="s">
        <v>2235</v>
      </c>
      <c r="N2" s="235" t="s">
        <v>2236</v>
      </c>
      <c r="O2" s="235" t="s">
        <v>2237</v>
      </c>
      <c r="P2" s="235" t="s">
        <v>2076</v>
      </c>
      <c r="Q2" s="235" t="s">
        <v>2076</v>
      </c>
      <c r="R2" s="297" t="s">
        <v>2164</v>
      </c>
      <c r="S2" s="297" t="s">
        <v>2165</v>
      </c>
      <c r="T2" s="152"/>
      <c r="U2" s="153"/>
    </row>
    <row r="3" spans="1:21">
      <c r="A3" s="12" t="s">
        <v>2232</v>
      </c>
      <c r="B3" s="12" t="s">
        <v>2233</v>
      </c>
      <c r="C3" s="12">
        <v>8047</v>
      </c>
      <c r="D3" s="12" t="s">
        <v>355</v>
      </c>
      <c r="E3" s="12">
        <v>2</v>
      </c>
      <c r="F3" s="12" t="s">
        <v>2238</v>
      </c>
      <c r="G3" s="12" t="s">
        <v>686</v>
      </c>
      <c r="H3" s="12">
        <v>0.16</v>
      </c>
      <c r="I3" s="151">
        <v>0.44</v>
      </c>
      <c r="J3" s="151">
        <v>0.72</v>
      </c>
      <c r="K3" s="151">
        <v>1</v>
      </c>
      <c r="L3" s="151" t="s">
        <v>2050</v>
      </c>
      <c r="M3" s="236" t="s">
        <v>2239</v>
      </c>
      <c r="N3" s="237" t="s">
        <v>2240</v>
      </c>
      <c r="O3" s="237" t="s">
        <v>2241</v>
      </c>
      <c r="P3" s="237"/>
      <c r="Q3" s="237" t="s">
        <v>2076</v>
      </c>
      <c r="R3" s="293" t="s">
        <v>2242</v>
      </c>
      <c r="S3" s="293" t="s">
        <v>2243</v>
      </c>
      <c r="T3" s="154"/>
      <c r="U3" s="155"/>
    </row>
    <row r="4" spans="1:21">
      <c r="A4" s="12" t="s">
        <v>2232</v>
      </c>
      <c r="B4" s="12" t="s">
        <v>2233</v>
      </c>
      <c r="C4" s="12">
        <v>8047</v>
      </c>
      <c r="D4" s="12" t="s">
        <v>355</v>
      </c>
      <c r="E4" s="12">
        <v>3</v>
      </c>
      <c r="F4" s="12" t="s">
        <v>2244</v>
      </c>
      <c r="G4" s="12" t="s">
        <v>277</v>
      </c>
      <c r="H4" s="12">
        <v>5906</v>
      </c>
      <c r="I4" s="151">
        <v>9900</v>
      </c>
      <c r="J4" s="151">
        <v>22697</v>
      </c>
      <c r="K4" s="151">
        <v>17288</v>
      </c>
      <c r="L4" s="151">
        <v>41250</v>
      </c>
      <c r="M4" s="236" t="s">
        <v>2245</v>
      </c>
      <c r="N4" s="237" t="s">
        <v>2246</v>
      </c>
      <c r="O4" s="237" t="s">
        <v>2247</v>
      </c>
      <c r="P4" s="237" t="s">
        <v>2076</v>
      </c>
      <c r="Q4" s="237" t="s">
        <v>2076</v>
      </c>
      <c r="R4" s="293">
        <v>4809</v>
      </c>
      <c r="S4" s="293">
        <v>11899</v>
      </c>
      <c r="T4" s="154"/>
      <c r="U4" s="155"/>
    </row>
    <row r="5" spans="1:21">
      <c r="A5" s="12" t="s">
        <v>2232</v>
      </c>
      <c r="B5" s="12" t="s">
        <v>2233</v>
      </c>
      <c r="C5" s="12">
        <v>8047</v>
      </c>
      <c r="D5" s="12" t="s">
        <v>355</v>
      </c>
      <c r="E5" s="12">
        <v>4</v>
      </c>
      <c r="F5" s="12" t="s">
        <v>2248</v>
      </c>
      <c r="G5" s="12" t="s">
        <v>277</v>
      </c>
      <c r="H5" s="12">
        <v>0</v>
      </c>
      <c r="I5" s="151">
        <v>0</v>
      </c>
      <c r="J5" s="151">
        <v>1</v>
      </c>
      <c r="K5" s="151">
        <v>1</v>
      </c>
      <c r="L5" s="151">
        <v>2</v>
      </c>
      <c r="M5" s="236" t="s">
        <v>2249</v>
      </c>
      <c r="N5" s="237" t="s">
        <v>2250</v>
      </c>
      <c r="O5" s="237" t="s">
        <v>2251</v>
      </c>
      <c r="P5" s="237" t="s">
        <v>2076</v>
      </c>
      <c r="Q5" s="237" t="s">
        <v>2076</v>
      </c>
      <c r="R5" s="293" t="s">
        <v>2252</v>
      </c>
      <c r="S5" s="293" t="s">
        <v>2165</v>
      </c>
      <c r="T5" s="154"/>
      <c r="U5" s="155"/>
    </row>
    <row r="6" spans="1:21">
      <c r="A6" s="12" t="s">
        <v>2232</v>
      </c>
      <c r="B6" s="12" t="s">
        <v>2233</v>
      </c>
      <c r="C6" s="12">
        <v>8047</v>
      </c>
      <c r="D6" s="12" t="s">
        <v>355</v>
      </c>
      <c r="E6" s="12">
        <v>5</v>
      </c>
      <c r="F6" s="12" t="s">
        <v>2253</v>
      </c>
      <c r="G6" s="12" t="s">
        <v>242</v>
      </c>
      <c r="H6" s="156">
        <v>1</v>
      </c>
      <c r="I6" s="156">
        <v>1</v>
      </c>
      <c r="J6" s="156">
        <v>1</v>
      </c>
      <c r="K6" s="156">
        <v>1</v>
      </c>
      <c r="L6" s="151" t="s">
        <v>2050</v>
      </c>
      <c r="M6" s="236" t="s">
        <v>2254</v>
      </c>
      <c r="N6" s="237" t="s">
        <v>2255</v>
      </c>
      <c r="O6" s="237" t="s">
        <v>2256</v>
      </c>
      <c r="P6" s="237" t="s">
        <v>2076</v>
      </c>
      <c r="Q6" s="237" t="s">
        <v>2076</v>
      </c>
      <c r="R6" s="293">
        <v>24</v>
      </c>
      <c r="S6" s="293">
        <v>48</v>
      </c>
      <c r="T6" s="157"/>
      <c r="U6" s="158"/>
    </row>
    <row r="7" spans="1:21">
      <c r="A7" s="12" t="s">
        <v>2232</v>
      </c>
      <c r="B7" s="12" t="s">
        <v>2233</v>
      </c>
      <c r="C7" s="12">
        <v>8047</v>
      </c>
      <c r="D7" s="12" t="s">
        <v>355</v>
      </c>
      <c r="E7" s="12">
        <v>6</v>
      </c>
      <c r="F7" s="12" t="s">
        <v>2257</v>
      </c>
      <c r="G7" s="12" t="s">
        <v>242</v>
      </c>
      <c r="H7" s="156">
        <v>1</v>
      </c>
      <c r="I7" s="156">
        <v>1</v>
      </c>
      <c r="J7" s="156">
        <v>1</v>
      </c>
      <c r="K7" s="156">
        <v>1</v>
      </c>
      <c r="L7" s="151" t="s">
        <v>2050</v>
      </c>
      <c r="M7" s="236" t="s">
        <v>2258</v>
      </c>
      <c r="N7" s="237" t="s">
        <v>2259</v>
      </c>
      <c r="O7" s="237" t="s">
        <v>2260</v>
      </c>
      <c r="P7" s="237" t="s">
        <v>2076</v>
      </c>
      <c r="Q7" s="237" t="s">
        <v>2076</v>
      </c>
      <c r="R7" s="293">
        <v>100</v>
      </c>
      <c r="S7" s="293">
        <v>100</v>
      </c>
      <c r="T7" s="156"/>
      <c r="U7" s="159"/>
    </row>
    <row r="8" spans="1:21">
      <c r="A8" s="12" t="s">
        <v>2232</v>
      </c>
      <c r="B8" s="12" t="s">
        <v>2233</v>
      </c>
      <c r="C8" s="12">
        <v>8047</v>
      </c>
      <c r="D8" s="12" t="s">
        <v>355</v>
      </c>
      <c r="E8" s="12">
        <v>7</v>
      </c>
      <c r="F8" s="12" t="s">
        <v>2261</v>
      </c>
      <c r="G8" s="12" t="s">
        <v>242</v>
      </c>
      <c r="H8" s="156">
        <v>1</v>
      </c>
      <c r="I8" s="156">
        <v>1</v>
      </c>
      <c r="J8" s="156">
        <v>1</v>
      </c>
      <c r="K8" s="156">
        <v>1</v>
      </c>
      <c r="L8" s="151" t="s">
        <v>2050</v>
      </c>
      <c r="M8" s="236" t="s">
        <v>2262</v>
      </c>
      <c r="N8" s="237" t="s">
        <v>2263</v>
      </c>
      <c r="O8" s="237" t="s">
        <v>2264</v>
      </c>
      <c r="P8" s="237" t="s">
        <v>2076</v>
      </c>
      <c r="Q8" s="237" t="s">
        <v>2076</v>
      </c>
      <c r="R8" s="293">
        <v>22</v>
      </c>
      <c r="S8" s="293">
        <v>48</v>
      </c>
      <c r="T8" s="157"/>
      <c r="U8" s="160"/>
    </row>
    <row r="9" spans="1:21">
      <c r="A9" s="12" t="s">
        <v>2232</v>
      </c>
      <c r="B9" s="12" t="s">
        <v>2233</v>
      </c>
      <c r="C9" s="12">
        <v>8047</v>
      </c>
      <c r="D9" s="12" t="s">
        <v>355</v>
      </c>
      <c r="E9" s="12">
        <v>8</v>
      </c>
      <c r="F9" s="12" t="s">
        <v>2265</v>
      </c>
      <c r="G9" s="12" t="s">
        <v>686</v>
      </c>
      <c r="H9" s="12">
        <v>0.16</v>
      </c>
      <c r="I9" s="151">
        <v>0.44</v>
      </c>
      <c r="J9" s="151">
        <v>0.72</v>
      </c>
      <c r="K9" s="151">
        <v>1</v>
      </c>
      <c r="L9" s="151" t="s">
        <v>2050</v>
      </c>
      <c r="M9" s="236" t="s">
        <v>2266</v>
      </c>
      <c r="N9" s="237" t="s">
        <v>2267</v>
      </c>
      <c r="O9" s="237" t="s">
        <v>2268</v>
      </c>
      <c r="P9" s="237" t="s">
        <v>2076</v>
      </c>
      <c r="Q9" s="237" t="s">
        <v>2076</v>
      </c>
      <c r="R9" s="293" t="s">
        <v>2269</v>
      </c>
      <c r="S9" s="293" t="s">
        <v>2270</v>
      </c>
      <c r="T9" s="154"/>
      <c r="U9" s="155"/>
    </row>
    <row r="10" spans="1:21">
      <c r="A10" s="12" t="s">
        <v>2232</v>
      </c>
      <c r="B10" s="12" t="s">
        <v>2233</v>
      </c>
      <c r="C10" s="12">
        <v>8047</v>
      </c>
      <c r="D10" s="12" t="s">
        <v>355</v>
      </c>
      <c r="E10" s="12">
        <v>9</v>
      </c>
      <c r="F10" s="12" t="s">
        <v>2271</v>
      </c>
      <c r="G10" s="12" t="s">
        <v>277</v>
      </c>
      <c r="H10" s="12">
        <v>0.5</v>
      </c>
      <c r="I10" s="12">
        <v>5.5</v>
      </c>
      <c r="J10" s="12">
        <v>6</v>
      </c>
      <c r="K10" s="12">
        <v>3</v>
      </c>
      <c r="L10" s="12">
        <v>15</v>
      </c>
      <c r="M10" s="236" t="s">
        <v>2272</v>
      </c>
      <c r="N10" s="237" t="s">
        <v>2273</v>
      </c>
      <c r="O10" s="237" t="s">
        <v>2274</v>
      </c>
      <c r="P10" s="237" t="s">
        <v>2076</v>
      </c>
      <c r="Q10" s="237" t="s">
        <v>2076</v>
      </c>
      <c r="R10" s="293">
        <v>0</v>
      </c>
      <c r="S10" s="293" t="s">
        <v>2165</v>
      </c>
      <c r="T10" s="154"/>
      <c r="U10" s="155"/>
    </row>
    <row r="11" spans="1:21">
      <c r="A11" s="12" t="s">
        <v>2232</v>
      </c>
      <c r="B11" s="12" t="s">
        <v>2233</v>
      </c>
      <c r="C11" s="12">
        <v>8047</v>
      </c>
      <c r="D11" s="12" t="s">
        <v>355</v>
      </c>
      <c r="E11" s="12">
        <v>10</v>
      </c>
      <c r="F11" s="12" t="s">
        <v>2275</v>
      </c>
      <c r="G11" s="12" t="s">
        <v>686</v>
      </c>
      <c r="H11" s="12">
        <v>0.16</v>
      </c>
      <c r="I11" s="151">
        <v>0.44</v>
      </c>
      <c r="J11" s="151">
        <v>0.72</v>
      </c>
      <c r="K11" s="151">
        <v>1</v>
      </c>
      <c r="L11" s="151" t="s">
        <v>2050</v>
      </c>
      <c r="M11" s="236" t="s">
        <v>2276</v>
      </c>
      <c r="N11" s="237" t="s">
        <v>2277</v>
      </c>
      <c r="O11" s="237" t="s">
        <v>2278</v>
      </c>
      <c r="P11" s="237" t="s">
        <v>2076</v>
      </c>
      <c r="Q11" s="237" t="s">
        <v>2076</v>
      </c>
      <c r="R11" s="293" t="s">
        <v>2279</v>
      </c>
      <c r="S11" s="293" t="s">
        <v>2280</v>
      </c>
      <c r="T11" s="154"/>
      <c r="U11" s="155"/>
    </row>
    <row r="12" spans="1:21">
      <c r="A12" s="12" t="s">
        <v>2232</v>
      </c>
      <c r="B12" s="12" t="s">
        <v>2233</v>
      </c>
      <c r="C12" s="12">
        <v>8047</v>
      </c>
      <c r="D12" s="12" t="s">
        <v>355</v>
      </c>
      <c r="E12" s="12">
        <v>11</v>
      </c>
      <c r="F12" s="12" t="s">
        <v>2281</v>
      </c>
      <c r="G12" s="12" t="s">
        <v>686</v>
      </c>
      <c r="H12" s="12">
        <v>3750</v>
      </c>
      <c r="I12" s="12">
        <v>6120</v>
      </c>
      <c r="J12" s="12">
        <v>8100</v>
      </c>
      <c r="K12" s="12">
        <v>10000</v>
      </c>
      <c r="L12" s="151" t="s">
        <v>2050</v>
      </c>
      <c r="M12" s="236" t="s">
        <v>2282</v>
      </c>
      <c r="N12" s="237" t="s">
        <v>2283</v>
      </c>
      <c r="O12" s="237" t="s">
        <v>2284</v>
      </c>
      <c r="P12" s="237" t="s">
        <v>2076</v>
      </c>
      <c r="Q12" s="237" t="s">
        <v>2076</v>
      </c>
      <c r="R12" s="293">
        <v>6687</v>
      </c>
      <c r="S12" s="293">
        <v>7487</v>
      </c>
      <c r="T12" s="154"/>
      <c r="U12" s="155"/>
    </row>
    <row r="13" spans="1:21">
      <c r="A13" s="12" t="s">
        <v>2285</v>
      </c>
      <c r="B13" s="12" t="s">
        <v>2286</v>
      </c>
      <c r="C13" s="12">
        <v>7943</v>
      </c>
      <c r="D13" s="12" t="s">
        <v>2287</v>
      </c>
      <c r="E13" s="12">
        <v>1</v>
      </c>
      <c r="F13" s="12" t="s">
        <v>2288</v>
      </c>
      <c r="G13" s="12" t="s">
        <v>686</v>
      </c>
      <c r="H13" s="156">
        <v>0.1</v>
      </c>
      <c r="I13" s="156">
        <v>0.4</v>
      </c>
      <c r="J13" s="156">
        <v>0.7</v>
      </c>
      <c r="K13" s="156">
        <v>1</v>
      </c>
      <c r="L13" s="12" t="s">
        <v>2050</v>
      </c>
      <c r="M13" s="236" t="s">
        <v>2289</v>
      </c>
      <c r="N13" s="237" t="s">
        <v>2290</v>
      </c>
      <c r="O13" s="237" t="s">
        <v>2291</v>
      </c>
      <c r="P13" s="237" t="s">
        <v>2076</v>
      </c>
      <c r="Q13" s="237" t="s">
        <v>2076</v>
      </c>
      <c r="R13" s="293" t="s">
        <v>2292</v>
      </c>
      <c r="S13" s="293">
        <v>35</v>
      </c>
      <c r="T13" s="161"/>
      <c r="U13" s="162"/>
    </row>
    <row r="14" spans="1:21">
      <c r="A14" s="12" t="s">
        <v>2285</v>
      </c>
      <c r="B14" s="12" t="s">
        <v>2286</v>
      </c>
      <c r="C14" s="12">
        <v>7943</v>
      </c>
      <c r="D14" s="12" t="s">
        <v>2287</v>
      </c>
      <c r="E14" s="12">
        <v>2</v>
      </c>
      <c r="F14" s="12" t="s">
        <v>789</v>
      </c>
      <c r="G14" s="12" t="s">
        <v>686</v>
      </c>
      <c r="H14" s="156">
        <v>0.1</v>
      </c>
      <c r="I14" s="156">
        <v>0.4</v>
      </c>
      <c r="J14" s="156">
        <v>0.7</v>
      </c>
      <c r="K14" s="156">
        <v>1</v>
      </c>
      <c r="L14" s="12" t="s">
        <v>2050</v>
      </c>
      <c r="M14" s="236" t="s">
        <v>2293</v>
      </c>
      <c r="N14" s="237" t="s">
        <v>2294</v>
      </c>
      <c r="O14" s="237" t="s">
        <v>2295</v>
      </c>
      <c r="P14" s="237" t="s">
        <v>2076</v>
      </c>
      <c r="Q14" s="237" t="s">
        <v>2076</v>
      </c>
      <c r="R14" s="293" t="s">
        <v>2296</v>
      </c>
      <c r="S14" s="293" t="s">
        <v>2297</v>
      </c>
      <c r="T14" s="161"/>
      <c r="U14" s="162"/>
    </row>
    <row r="15" spans="1:21" ht="14.25" customHeight="1">
      <c r="A15" s="12" t="s">
        <v>2285</v>
      </c>
      <c r="B15" s="12" t="s">
        <v>2286</v>
      </c>
      <c r="C15" s="12">
        <v>7943</v>
      </c>
      <c r="D15" s="12" t="s">
        <v>2287</v>
      </c>
      <c r="E15" s="12">
        <v>3</v>
      </c>
      <c r="F15" s="12" t="s">
        <v>2298</v>
      </c>
      <c r="G15" s="12" t="s">
        <v>686</v>
      </c>
      <c r="H15" s="156">
        <v>0.5</v>
      </c>
      <c r="I15" s="156">
        <v>0.8</v>
      </c>
      <c r="J15" s="156">
        <v>1</v>
      </c>
      <c r="K15" s="156">
        <v>1</v>
      </c>
      <c r="L15" s="12" t="s">
        <v>2050</v>
      </c>
      <c r="M15" s="236" t="s">
        <v>2299</v>
      </c>
      <c r="N15" s="237" t="s">
        <v>2300</v>
      </c>
      <c r="O15" s="237" t="s">
        <v>2301</v>
      </c>
      <c r="P15" s="237" t="s">
        <v>2076</v>
      </c>
      <c r="Q15" s="237" t="s">
        <v>2076</v>
      </c>
      <c r="R15" s="293" t="s">
        <v>2302</v>
      </c>
      <c r="S15" s="293">
        <v>50</v>
      </c>
      <c r="T15" s="161"/>
      <c r="U15" s="162"/>
    </row>
    <row r="16" spans="1:21">
      <c r="A16" s="12" t="s">
        <v>2285</v>
      </c>
      <c r="B16" s="12" t="s">
        <v>2286</v>
      </c>
      <c r="C16" s="12">
        <v>7943</v>
      </c>
      <c r="D16" s="12" t="s">
        <v>2287</v>
      </c>
      <c r="E16" s="12">
        <v>4</v>
      </c>
      <c r="F16" s="12" t="s">
        <v>2303</v>
      </c>
      <c r="G16" s="12" t="s">
        <v>686</v>
      </c>
      <c r="H16" s="163">
        <v>0.1</v>
      </c>
      <c r="I16" s="163">
        <v>0.45</v>
      </c>
      <c r="J16" s="163">
        <v>0.8</v>
      </c>
      <c r="K16" s="163">
        <v>1</v>
      </c>
      <c r="L16" s="12" t="s">
        <v>2050</v>
      </c>
      <c r="M16" s="236" t="s">
        <v>2304</v>
      </c>
      <c r="N16" s="237" t="s">
        <v>2305</v>
      </c>
      <c r="O16" s="237" t="s">
        <v>2306</v>
      </c>
      <c r="P16" s="237" t="s">
        <v>2076</v>
      </c>
      <c r="Q16" s="237" t="s">
        <v>2076</v>
      </c>
      <c r="R16" s="293" t="s">
        <v>2307</v>
      </c>
      <c r="S16" s="293" t="s">
        <v>2308</v>
      </c>
      <c r="T16" s="164"/>
      <c r="U16" s="165"/>
    </row>
    <row r="17" spans="1:21">
      <c r="A17" s="12" t="s">
        <v>2309</v>
      </c>
      <c r="B17" s="12" t="s">
        <v>2310</v>
      </c>
      <c r="C17" s="12">
        <v>7938</v>
      </c>
      <c r="D17" s="12" t="s">
        <v>341</v>
      </c>
      <c r="E17" s="12">
        <v>1</v>
      </c>
      <c r="F17" s="12" t="s">
        <v>2311</v>
      </c>
      <c r="G17" s="12" t="s">
        <v>242</v>
      </c>
      <c r="H17" s="12">
        <v>100</v>
      </c>
      <c r="I17" s="12">
        <v>100</v>
      </c>
      <c r="J17" s="12">
        <v>100</v>
      </c>
      <c r="K17" s="12">
        <v>100</v>
      </c>
      <c r="L17" s="12">
        <v>100</v>
      </c>
      <c r="M17" s="236" t="s">
        <v>2312</v>
      </c>
      <c r="N17" s="237" t="s">
        <v>2313</v>
      </c>
      <c r="O17" s="295" t="s">
        <v>2314</v>
      </c>
      <c r="P17" s="237" t="s">
        <v>2076</v>
      </c>
      <c r="Q17" s="237" t="s">
        <v>2076</v>
      </c>
      <c r="R17" s="294" t="s">
        <v>2315</v>
      </c>
      <c r="S17" s="294" t="s">
        <v>2316</v>
      </c>
      <c r="T17" s="164"/>
      <c r="U17" s="165"/>
    </row>
    <row r="18" spans="1:21">
      <c r="A18" s="12" t="s">
        <v>2309</v>
      </c>
      <c r="B18" s="12" t="s">
        <v>2310</v>
      </c>
      <c r="C18" s="12">
        <v>7938</v>
      </c>
      <c r="D18" s="12" t="s">
        <v>341</v>
      </c>
      <c r="E18" s="12">
        <v>2</v>
      </c>
      <c r="F18" s="12" t="s">
        <v>544</v>
      </c>
      <c r="G18" s="12" t="s">
        <v>242</v>
      </c>
      <c r="H18" s="12">
        <v>5</v>
      </c>
      <c r="I18" s="12">
        <v>5</v>
      </c>
      <c r="J18" s="12">
        <v>5</v>
      </c>
      <c r="K18" s="12">
        <v>5</v>
      </c>
      <c r="L18" s="12">
        <v>5</v>
      </c>
      <c r="M18" s="236" t="s">
        <v>2317</v>
      </c>
      <c r="N18" s="237" t="s">
        <v>2318</v>
      </c>
      <c r="O18" s="295" t="s">
        <v>2319</v>
      </c>
      <c r="P18" s="237" t="s">
        <v>2076</v>
      </c>
      <c r="Q18" s="237" t="s">
        <v>2076</v>
      </c>
      <c r="R18" s="12">
        <v>5</v>
      </c>
      <c r="S18" s="12">
        <v>5</v>
      </c>
      <c r="T18" s="164"/>
      <c r="U18" s="165"/>
    </row>
    <row r="19" spans="1:21">
      <c r="A19" s="12" t="s">
        <v>2309</v>
      </c>
      <c r="B19" s="12" t="s">
        <v>2310</v>
      </c>
      <c r="C19" s="12">
        <v>7938</v>
      </c>
      <c r="D19" s="12" t="s">
        <v>341</v>
      </c>
      <c r="E19" s="12">
        <v>3</v>
      </c>
      <c r="F19" s="12" t="s">
        <v>342</v>
      </c>
      <c r="G19" s="12" t="s">
        <v>242</v>
      </c>
      <c r="H19" s="12">
        <v>100</v>
      </c>
      <c r="I19" s="12">
        <v>100</v>
      </c>
      <c r="J19" s="12">
        <v>100</v>
      </c>
      <c r="K19" s="12">
        <v>100</v>
      </c>
      <c r="L19" s="12">
        <v>100</v>
      </c>
      <c r="M19" s="236" t="s">
        <v>2320</v>
      </c>
      <c r="N19" s="237" t="s">
        <v>2321</v>
      </c>
      <c r="O19" s="295" t="s">
        <v>2322</v>
      </c>
      <c r="P19" s="237" t="s">
        <v>2076</v>
      </c>
      <c r="Q19" s="237" t="s">
        <v>2076</v>
      </c>
      <c r="R19" s="294">
        <v>0.5</v>
      </c>
      <c r="S19" s="294">
        <v>0.5</v>
      </c>
      <c r="T19" s="164"/>
      <c r="U19" s="165"/>
    </row>
    <row r="20" spans="1:21">
      <c r="A20" s="12" t="s">
        <v>2309</v>
      </c>
      <c r="B20" s="12" t="s">
        <v>2310</v>
      </c>
      <c r="C20" s="12">
        <v>7938</v>
      </c>
      <c r="D20" s="12" t="s">
        <v>341</v>
      </c>
      <c r="E20" s="12">
        <v>4</v>
      </c>
      <c r="F20" s="12" t="s">
        <v>2323</v>
      </c>
      <c r="G20" s="12" t="s">
        <v>242</v>
      </c>
      <c r="H20" s="12">
        <v>100</v>
      </c>
      <c r="I20" s="12">
        <v>100</v>
      </c>
      <c r="J20" s="12">
        <v>100</v>
      </c>
      <c r="K20" s="12">
        <v>100</v>
      </c>
      <c r="L20" s="12">
        <v>100</v>
      </c>
      <c r="M20" s="236" t="s">
        <v>2324</v>
      </c>
      <c r="N20" s="237" t="s">
        <v>2325</v>
      </c>
      <c r="O20" s="295" t="s">
        <v>2326</v>
      </c>
      <c r="P20" s="237" t="s">
        <v>2076</v>
      </c>
      <c r="Q20" s="237" t="s">
        <v>2076</v>
      </c>
      <c r="R20" s="294" t="s">
        <v>2327</v>
      </c>
      <c r="S20" s="294" t="s">
        <v>2328</v>
      </c>
      <c r="T20" s="164"/>
      <c r="U20" s="165"/>
    </row>
    <row r="21" spans="1:21">
      <c r="A21" s="12" t="s">
        <v>2309</v>
      </c>
      <c r="B21" s="12" t="s">
        <v>2233</v>
      </c>
      <c r="C21" s="12">
        <v>7937</v>
      </c>
      <c r="D21" s="12" t="s">
        <v>400</v>
      </c>
      <c r="E21" s="12">
        <v>1</v>
      </c>
      <c r="F21" s="12" t="s">
        <v>2329</v>
      </c>
      <c r="G21" s="12" t="s">
        <v>686</v>
      </c>
      <c r="H21" s="12">
        <v>29507</v>
      </c>
      <c r="I21" s="12">
        <v>47373</v>
      </c>
      <c r="J21" s="12">
        <v>66114</v>
      </c>
      <c r="K21" s="12">
        <v>85898</v>
      </c>
      <c r="L21" s="12" t="s">
        <v>2050</v>
      </c>
      <c r="M21" s="236" t="s">
        <v>2330</v>
      </c>
      <c r="N21" s="237" t="s">
        <v>2331</v>
      </c>
      <c r="O21" s="292">
        <v>187589224068</v>
      </c>
      <c r="P21" s="237" t="s">
        <v>2076</v>
      </c>
      <c r="Q21" s="237" t="s">
        <v>2076</v>
      </c>
      <c r="R21" s="237">
        <v>48527</v>
      </c>
      <c r="S21" s="293">
        <v>51288</v>
      </c>
      <c r="T21" s="164"/>
      <c r="U21" s="165"/>
    </row>
    <row r="22" spans="1:21" s="60" customFormat="1">
      <c r="A22" s="138" t="s">
        <v>2309</v>
      </c>
      <c r="B22" s="138" t="s">
        <v>2233</v>
      </c>
      <c r="C22" s="138">
        <v>7937</v>
      </c>
      <c r="D22" s="138" t="s">
        <v>400</v>
      </c>
      <c r="E22" s="138">
        <v>2</v>
      </c>
      <c r="F22" s="138" t="s">
        <v>2332</v>
      </c>
      <c r="G22" s="138" t="s">
        <v>686</v>
      </c>
      <c r="H22" s="138">
        <v>92849</v>
      </c>
      <c r="I22" s="138">
        <v>92700</v>
      </c>
      <c r="J22" s="166" t="s">
        <v>2333</v>
      </c>
      <c r="K22" s="166" t="s">
        <v>2333</v>
      </c>
      <c r="L22" s="138" t="s">
        <v>2050</v>
      </c>
      <c r="M22" s="238" t="s">
        <v>2334</v>
      </c>
      <c r="N22" s="239" t="s">
        <v>2335</v>
      </c>
      <c r="O22" s="237" t="s">
        <v>2336</v>
      </c>
      <c r="P22" s="239"/>
      <c r="Q22" s="239" t="s">
        <v>2076</v>
      </c>
      <c r="R22" s="609" t="s">
        <v>2333</v>
      </c>
      <c r="S22" s="609" t="s">
        <v>2333</v>
      </c>
      <c r="T22" s="167"/>
      <c r="U22" s="168"/>
    </row>
    <row r="23" spans="1:21" s="60" customFormat="1">
      <c r="A23" s="138" t="s">
        <v>2309</v>
      </c>
      <c r="B23" s="138" t="s">
        <v>2233</v>
      </c>
      <c r="C23" s="138">
        <v>7937</v>
      </c>
      <c r="D23" s="138" t="s">
        <v>400</v>
      </c>
      <c r="E23" s="138">
        <v>3</v>
      </c>
      <c r="F23" s="138" t="s">
        <v>2337</v>
      </c>
      <c r="G23" s="138" t="s">
        <v>686</v>
      </c>
      <c r="H23" s="138">
        <v>728</v>
      </c>
      <c r="I23" s="138">
        <v>2091</v>
      </c>
      <c r="J23" s="138">
        <v>3455</v>
      </c>
      <c r="K23" s="138">
        <v>4820</v>
      </c>
      <c r="L23" s="138" t="s">
        <v>2050</v>
      </c>
      <c r="M23" s="238" t="s">
        <v>2338</v>
      </c>
      <c r="N23" s="239" t="s">
        <v>2339</v>
      </c>
      <c r="O23" s="237" t="s">
        <v>2340</v>
      </c>
      <c r="P23" s="239" t="s">
        <v>2076</v>
      </c>
      <c r="Q23" s="239" t="s">
        <v>2076</v>
      </c>
      <c r="R23" s="239">
        <v>3062</v>
      </c>
      <c r="S23" s="610">
        <v>3374</v>
      </c>
      <c r="T23" s="167"/>
      <c r="U23" s="168"/>
    </row>
    <row r="24" spans="1:21" s="60" customFormat="1">
      <c r="A24" s="138" t="s">
        <v>2309</v>
      </c>
      <c r="B24" s="138" t="s">
        <v>2233</v>
      </c>
      <c r="C24" s="138">
        <v>7937</v>
      </c>
      <c r="D24" s="138" t="s">
        <v>400</v>
      </c>
      <c r="E24" s="138">
        <v>4</v>
      </c>
      <c r="F24" s="138" t="s">
        <v>2341</v>
      </c>
      <c r="G24" s="138" t="s">
        <v>686</v>
      </c>
      <c r="H24" s="138" t="s">
        <v>2333</v>
      </c>
      <c r="I24" s="138">
        <v>52661</v>
      </c>
      <c r="J24" s="138">
        <v>58264</v>
      </c>
      <c r="K24" s="138">
        <v>56000</v>
      </c>
      <c r="L24" s="138">
        <v>56000</v>
      </c>
      <c r="M24" s="238" t="s">
        <v>2076</v>
      </c>
      <c r="N24" s="239" t="s">
        <v>2342</v>
      </c>
      <c r="O24" s="237" t="s">
        <v>2343</v>
      </c>
      <c r="P24" s="239" t="s">
        <v>2076</v>
      </c>
      <c r="Q24" s="239" t="s">
        <v>2076</v>
      </c>
      <c r="R24" s="239">
        <v>56684</v>
      </c>
      <c r="S24" s="610">
        <v>106496</v>
      </c>
      <c r="T24" s="167"/>
      <c r="U24" s="168"/>
    </row>
    <row r="25" spans="1:21">
      <c r="A25" s="12" t="s">
        <v>2344</v>
      </c>
      <c r="B25" s="12" t="s">
        <v>2345</v>
      </c>
      <c r="C25" s="12">
        <v>7939</v>
      </c>
      <c r="D25" s="12" t="s">
        <v>414</v>
      </c>
      <c r="E25" s="12">
        <v>1</v>
      </c>
      <c r="F25" s="12" t="s">
        <v>2346</v>
      </c>
      <c r="G25" s="12" t="s">
        <v>686</v>
      </c>
      <c r="H25" s="12">
        <v>63000</v>
      </c>
      <c r="I25" s="12">
        <v>65133</v>
      </c>
      <c r="J25" s="12">
        <v>76740</v>
      </c>
      <c r="K25" s="12">
        <v>71000</v>
      </c>
      <c r="L25" s="12">
        <v>71000</v>
      </c>
      <c r="M25" s="236" t="s">
        <v>2347</v>
      </c>
      <c r="N25" s="237" t="s">
        <v>2348</v>
      </c>
      <c r="O25" s="237" t="s">
        <v>2349</v>
      </c>
      <c r="P25" s="237" t="s">
        <v>2076</v>
      </c>
      <c r="Q25" s="237" t="s">
        <v>2076</v>
      </c>
      <c r="R25" s="293">
        <v>58016</v>
      </c>
      <c r="S25" s="293">
        <v>65541</v>
      </c>
      <c r="T25" s="164"/>
      <c r="U25" s="165"/>
    </row>
    <row r="26" spans="1:21">
      <c r="A26" s="12" t="s">
        <v>2344</v>
      </c>
      <c r="B26" s="12" t="s">
        <v>2345</v>
      </c>
      <c r="C26" s="12">
        <v>7939</v>
      </c>
      <c r="D26" s="12" t="s">
        <v>414</v>
      </c>
      <c r="E26" s="12">
        <v>2</v>
      </c>
      <c r="F26" s="12" t="s">
        <v>2350</v>
      </c>
      <c r="G26" s="12" t="s">
        <v>686</v>
      </c>
      <c r="H26" s="12">
        <v>0.15</v>
      </c>
      <c r="I26" s="12">
        <v>0.8</v>
      </c>
      <c r="J26" s="12">
        <v>1</v>
      </c>
      <c r="K26" s="12">
        <v>1</v>
      </c>
      <c r="L26" s="12">
        <v>1</v>
      </c>
      <c r="M26" s="236" t="s">
        <v>2351</v>
      </c>
      <c r="N26" s="237" t="s">
        <v>2352</v>
      </c>
      <c r="O26" s="237" t="s">
        <v>2353</v>
      </c>
      <c r="P26" s="237" t="s">
        <v>2076</v>
      </c>
      <c r="Q26" s="237" t="s">
        <v>2076</v>
      </c>
      <c r="R26" s="293" t="s">
        <v>2354</v>
      </c>
      <c r="S26" s="293" t="s">
        <v>2355</v>
      </c>
      <c r="T26" s="164"/>
      <c r="U26" s="165"/>
    </row>
    <row r="27" spans="1:21">
      <c r="A27" s="12" t="s">
        <v>2344</v>
      </c>
      <c r="B27" s="12" t="s">
        <v>2345</v>
      </c>
      <c r="C27" s="12">
        <v>7939</v>
      </c>
      <c r="D27" s="12" t="s">
        <v>414</v>
      </c>
      <c r="E27" s="12">
        <v>3</v>
      </c>
      <c r="F27" s="12" t="s">
        <v>2356</v>
      </c>
      <c r="G27" s="12" t="s">
        <v>686</v>
      </c>
      <c r="H27" s="12">
        <v>7000</v>
      </c>
      <c r="I27" s="12">
        <v>14000</v>
      </c>
      <c r="J27" s="12">
        <v>23000</v>
      </c>
      <c r="K27" s="12">
        <v>24000</v>
      </c>
      <c r="L27" s="12">
        <v>24000</v>
      </c>
      <c r="M27" s="236" t="s">
        <v>2357</v>
      </c>
      <c r="N27" s="237" t="s">
        <v>2358</v>
      </c>
      <c r="O27" s="237" t="s">
        <v>2359</v>
      </c>
      <c r="P27" s="237" t="s">
        <v>2076</v>
      </c>
      <c r="Q27" s="237" t="s">
        <v>2076</v>
      </c>
      <c r="R27" s="293">
        <v>22585</v>
      </c>
      <c r="S27" s="293">
        <v>25433</v>
      </c>
      <c r="T27" s="164"/>
      <c r="U27" s="165"/>
    </row>
    <row r="28" spans="1:21">
      <c r="A28" s="12" t="s">
        <v>2344</v>
      </c>
      <c r="B28" s="12" t="s">
        <v>2345</v>
      </c>
      <c r="C28" s="12">
        <v>7939</v>
      </c>
      <c r="D28" s="12" t="s">
        <v>414</v>
      </c>
      <c r="E28" s="12">
        <v>4</v>
      </c>
      <c r="F28" s="12" t="s">
        <v>2360</v>
      </c>
      <c r="G28" s="12" t="s">
        <v>686</v>
      </c>
      <c r="H28" s="12">
        <v>2500</v>
      </c>
      <c r="I28" s="12">
        <v>3500</v>
      </c>
      <c r="J28" s="12">
        <v>4858</v>
      </c>
      <c r="K28" s="12">
        <v>4858</v>
      </c>
      <c r="L28" s="12">
        <v>4858</v>
      </c>
      <c r="M28" s="236" t="s">
        <v>2361</v>
      </c>
      <c r="N28" s="237" t="s">
        <v>2362</v>
      </c>
      <c r="O28" s="237" t="s">
        <v>2363</v>
      </c>
      <c r="P28" s="237" t="s">
        <v>2076</v>
      </c>
      <c r="Q28" s="237" t="s">
        <v>2076</v>
      </c>
      <c r="R28" s="293">
        <v>4844</v>
      </c>
      <c r="S28" s="293">
        <v>4948</v>
      </c>
      <c r="T28" s="164"/>
      <c r="U28" s="165"/>
    </row>
    <row r="29" spans="1:21">
      <c r="A29" s="12" t="s">
        <v>2344</v>
      </c>
      <c r="B29" s="12" t="s">
        <v>2345</v>
      </c>
      <c r="C29" s="12">
        <v>7939</v>
      </c>
      <c r="D29" s="12" t="s">
        <v>414</v>
      </c>
      <c r="E29" s="12">
        <v>5</v>
      </c>
      <c r="F29" s="12" t="s">
        <v>2364</v>
      </c>
      <c r="G29" s="12" t="s">
        <v>686</v>
      </c>
      <c r="H29" s="156">
        <v>0.25</v>
      </c>
      <c r="I29" s="156">
        <v>0.5</v>
      </c>
      <c r="J29" s="156">
        <v>0.75</v>
      </c>
      <c r="K29" s="156">
        <v>1</v>
      </c>
      <c r="L29" s="156">
        <v>1</v>
      </c>
      <c r="M29" s="236" t="s">
        <v>2365</v>
      </c>
      <c r="N29" s="237" t="s">
        <v>2366</v>
      </c>
      <c r="O29" s="237" t="s">
        <v>2367</v>
      </c>
      <c r="P29" s="237" t="s">
        <v>2076</v>
      </c>
      <c r="Q29" s="237" t="s">
        <v>2076</v>
      </c>
      <c r="R29" s="293" t="s">
        <v>2368</v>
      </c>
      <c r="S29" s="293" t="s">
        <v>2369</v>
      </c>
      <c r="T29" s="161"/>
      <c r="U29" s="162"/>
    </row>
    <row r="30" spans="1:21" s="172" customFormat="1">
      <c r="A30" s="169" t="s">
        <v>2309</v>
      </c>
      <c r="B30" s="169" t="s">
        <v>2233</v>
      </c>
      <c r="C30" s="151">
        <v>7940</v>
      </c>
      <c r="D30" s="151" t="s">
        <v>392</v>
      </c>
      <c r="E30" s="151">
        <v>1</v>
      </c>
      <c r="F30" s="170" t="s">
        <v>393</v>
      </c>
      <c r="G30" s="170" t="s">
        <v>277</v>
      </c>
      <c r="H30" s="151">
        <v>2000</v>
      </c>
      <c r="I30" s="151">
        <v>17000</v>
      </c>
      <c r="J30" s="151">
        <v>12796</v>
      </c>
      <c r="K30" s="151">
        <v>9000</v>
      </c>
      <c r="L30" s="171">
        <v>40000</v>
      </c>
      <c r="M30" s="236" t="s">
        <v>2370</v>
      </c>
      <c r="N30" s="240" t="s">
        <v>2371</v>
      </c>
      <c r="O30" s="237" t="s">
        <v>2372</v>
      </c>
      <c r="P30" s="240" t="s">
        <v>2076</v>
      </c>
      <c r="Q30" s="237" t="s">
        <v>2076</v>
      </c>
      <c r="R30" s="237">
        <v>182</v>
      </c>
      <c r="S30" s="293">
        <v>5374</v>
      </c>
      <c r="T30" s="164"/>
      <c r="U30" s="165"/>
    </row>
    <row r="31" spans="1:21" s="172" customFormat="1">
      <c r="A31" s="169" t="s">
        <v>2309</v>
      </c>
      <c r="B31" s="169" t="s">
        <v>2233</v>
      </c>
      <c r="C31" s="151">
        <v>7940</v>
      </c>
      <c r="D31" s="151" t="s">
        <v>392</v>
      </c>
      <c r="E31" s="151">
        <v>2</v>
      </c>
      <c r="F31" s="170" t="s">
        <v>2373</v>
      </c>
      <c r="G31" s="170" t="s">
        <v>277</v>
      </c>
      <c r="H31" s="151">
        <v>5200</v>
      </c>
      <c r="I31" s="151">
        <v>10300</v>
      </c>
      <c r="J31" s="151">
        <v>10802</v>
      </c>
      <c r="K31" s="151">
        <v>10700</v>
      </c>
      <c r="L31" s="171">
        <v>40000</v>
      </c>
      <c r="M31" s="236" t="s">
        <v>2374</v>
      </c>
      <c r="N31" s="240" t="s">
        <v>2375</v>
      </c>
      <c r="O31" s="237" t="s">
        <v>2376</v>
      </c>
      <c r="P31" s="240" t="s">
        <v>2076</v>
      </c>
      <c r="Q31" s="237" t="s">
        <v>2076</v>
      </c>
      <c r="R31" s="237">
        <v>3074</v>
      </c>
      <c r="S31" s="293">
        <v>6834</v>
      </c>
      <c r="T31" s="164"/>
      <c r="U31" s="165"/>
    </row>
    <row r="32" spans="1:21" s="172" customFormat="1">
      <c r="A32" s="169" t="s">
        <v>2309</v>
      </c>
      <c r="B32" s="169" t="s">
        <v>2233</v>
      </c>
      <c r="C32" s="151">
        <v>7940</v>
      </c>
      <c r="D32" s="151" t="s">
        <v>392</v>
      </c>
      <c r="E32" s="151">
        <v>3</v>
      </c>
      <c r="F32" s="170" t="s">
        <v>2377</v>
      </c>
      <c r="G32" s="170" t="s">
        <v>686</v>
      </c>
      <c r="H32" s="151">
        <v>0.4</v>
      </c>
      <c r="I32" s="151">
        <v>2</v>
      </c>
      <c r="J32" s="151">
        <v>2</v>
      </c>
      <c r="K32" s="151">
        <v>4</v>
      </c>
      <c r="L32" s="171" t="s">
        <v>2050</v>
      </c>
      <c r="M32" s="236" t="s">
        <v>2378</v>
      </c>
      <c r="N32" s="240" t="s">
        <v>2379</v>
      </c>
      <c r="O32" s="237" t="s">
        <v>2380</v>
      </c>
      <c r="P32" s="240" t="s">
        <v>2076</v>
      </c>
      <c r="Q32" s="237" t="s">
        <v>2076</v>
      </c>
      <c r="R32" s="237">
        <v>2</v>
      </c>
      <c r="S32" s="293">
        <v>2</v>
      </c>
      <c r="T32" s="164"/>
      <c r="U32" s="165"/>
    </row>
    <row r="33" spans="1:21" s="172" customFormat="1">
      <c r="A33" s="169" t="s">
        <v>2309</v>
      </c>
      <c r="B33" s="169" t="s">
        <v>2233</v>
      </c>
      <c r="C33" s="151">
        <v>7940</v>
      </c>
      <c r="D33" s="151" t="s">
        <v>392</v>
      </c>
      <c r="E33" s="151">
        <v>4</v>
      </c>
      <c r="F33" s="170" t="s">
        <v>2381</v>
      </c>
      <c r="G33" s="170" t="s">
        <v>277</v>
      </c>
      <c r="H33" s="151">
        <v>3300</v>
      </c>
      <c r="I33" s="151">
        <v>9200</v>
      </c>
      <c r="J33" s="151">
        <v>8135</v>
      </c>
      <c r="K33" s="151">
        <v>3300</v>
      </c>
      <c r="L33" s="171">
        <v>25000</v>
      </c>
      <c r="M33" s="236" t="s">
        <v>2382</v>
      </c>
      <c r="N33" s="240" t="s">
        <v>2383</v>
      </c>
      <c r="O33" s="237" t="s">
        <v>2384</v>
      </c>
      <c r="P33" s="240" t="s">
        <v>2076</v>
      </c>
      <c r="Q33" s="237" t="s">
        <v>2076</v>
      </c>
      <c r="R33" s="237">
        <v>1706</v>
      </c>
      <c r="S33" s="293">
        <v>4711</v>
      </c>
      <c r="T33" s="164"/>
      <c r="U33" s="165"/>
    </row>
    <row r="34" spans="1:21" s="172" customFormat="1">
      <c r="A34" s="169" t="s">
        <v>2309</v>
      </c>
      <c r="B34" s="169" t="s">
        <v>2233</v>
      </c>
      <c r="C34" s="151">
        <v>7940</v>
      </c>
      <c r="D34" s="151" t="s">
        <v>392</v>
      </c>
      <c r="E34" s="151">
        <v>5</v>
      </c>
      <c r="F34" s="170" t="s">
        <v>2385</v>
      </c>
      <c r="G34" s="170" t="s">
        <v>242</v>
      </c>
      <c r="H34" s="159">
        <v>1</v>
      </c>
      <c r="I34" s="159">
        <v>1</v>
      </c>
      <c r="J34" s="159">
        <v>1</v>
      </c>
      <c r="K34" s="159">
        <v>1</v>
      </c>
      <c r="L34" s="173">
        <v>1</v>
      </c>
      <c r="M34" s="236" t="s">
        <v>2386</v>
      </c>
      <c r="N34" s="240" t="s">
        <v>2387</v>
      </c>
      <c r="O34" s="237" t="s">
        <v>2388</v>
      </c>
      <c r="P34" s="240" t="s">
        <v>2076</v>
      </c>
      <c r="Q34" s="237" t="s">
        <v>2076</v>
      </c>
      <c r="R34" s="237">
        <v>100</v>
      </c>
      <c r="S34" s="293">
        <v>100</v>
      </c>
      <c r="T34" s="164"/>
      <c r="U34" s="165"/>
    </row>
    <row r="35" spans="1:21" s="172" customFormat="1">
      <c r="A35" s="169" t="s">
        <v>2309</v>
      </c>
      <c r="B35" s="169" t="s">
        <v>2233</v>
      </c>
      <c r="C35" s="151">
        <v>7940</v>
      </c>
      <c r="D35" s="151" t="s">
        <v>392</v>
      </c>
      <c r="E35" s="151">
        <v>6</v>
      </c>
      <c r="F35" s="170" t="s">
        <v>2389</v>
      </c>
      <c r="G35" s="170" t="s">
        <v>277</v>
      </c>
      <c r="H35" s="151">
        <v>0.12</v>
      </c>
      <c r="I35" s="151">
        <v>0.26</v>
      </c>
      <c r="J35" s="151">
        <v>0.34</v>
      </c>
      <c r="K35" s="151">
        <v>0.28000000000000003</v>
      </c>
      <c r="L35" s="171">
        <v>1</v>
      </c>
      <c r="M35" s="236" t="s">
        <v>2390</v>
      </c>
      <c r="N35" s="240" t="s">
        <v>2391</v>
      </c>
      <c r="O35" s="237" t="s">
        <v>2392</v>
      </c>
      <c r="P35" s="240" t="s">
        <v>2076</v>
      </c>
      <c r="Q35" s="237" t="s">
        <v>2076</v>
      </c>
      <c r="R35" s="293" t="s">
        <v>2393</v>
      </c>
      <c r="S35" s="293" t="s">
        <v>2394</v>
      </c>
      <c r="T35" s="164"/>
      <c r="U35" s="165"/>
    </row>
    <row r="36" spans="1:21" s="172" customFormat="1">
      <c r="A36" s="169" t="s">
        <v>2309</v>
      </c>
      <c r="B36" s="169" t="s">
        <v>2233</v>
      </c>
      <c r="C36" s="151">
        <v>7940</v>
      </c>
      <c r="D36" s="151" t="s">
        <v>392</v>
      </c>
      <c r="E36" s="151">
        <v>7</v>
      </c>
      <c r="F36" s="170" t="s">
        <v>2395</v>
      </c>
      <c r="G36" s="170" t="s">
        <v>686</v>
      </c>
      <c r="H36" s="169">
        <v>0.09</v>
      </c>
      <c r="I36" s="169">
        <v>0.41</v>
      </c>
      <c r="J36" s="169">
        <v>0.8</v>
      </c>
      <c r="K36" s="169">
        <v>1</v>
      </c>
      <c r="L36" s="171" t="s">
        <v>2050</v>
      </c>
      <c r="M36" s="236" t="s">
        <v>2396</v>
      </c>
      <c r="N36" s="240" t="s">
        <v>2397</v>
      </c>
      <c r="O36" s="237" t="s">
        <v>2398</v>
      </c>
      <c r="P36" s="240" t="s">
        <v>2076</v>
      </c>
      <c r="Q36" s="237" t="s">
        <v>2076</v>
      </c>
      <c r="R36" s="293" t="s">
        <v>2399</v>
      </c>
      <c r="S36" s="293" t="s">
        <v>2400</v>
      </c>
      <c r="T36" s="164"/>
      <c r="U36" s="165"/>
    </row>
    <row r="37" spans="1:21">
      <c r="A37" s="12" t="s">
        <v>2401</v>
      </c>
      <c r="B37" s="12" t="s">
        <v>2402</v>
      </c>
      <c r="C37" s="12">
        <v>7942</v>
      </c>
      <c r="D37" s="12" t="s">
        <v>1528</v>
      </c>
      <c r="E37" s="12">
        <v>1</v>
      </c>
      <c r="F37" s="12" t="s">
        <v>2403</v>
      </c>
      <c r="G37" s="12" t="s">
        <v>686</v>
      </c>
      <c r="H37" s="163">
        <v>0.2</v>
      </c>
      <c r="I37" s="163">
        <v>0.5</v>
      </c>
      <c r="J37" s="163">
        <v>0.8</v>
      </c>
      <c r="K37" s="163">
        <v>1</v>
      </c>
      <c r="L37" s="174" t="s">
        <v>2050</v>
      </c>
      <c r="M37" s="236" t="s">
        <v>2404</v>
      </c>
      <c r="N37" s="237" t="s">
        <v>2405</v>
      </c>
      <c r="O37" s="237">
        <v>597030000</v>
      </c>
      <c r="P37" s="237" t="s">
        <v>2076</v>
      </c>
      <c r="Q37" s="237" t="s">
        <v>2076</v>
      </c>
      <c r="R37" s="293" t="s">
        <v>2165</v>
      </c>
      <c r="S37" s="293" t="s">
        <v>2406</v>
      </c>
      <c r="T37" s="164"/>
      <c r="U37" s="165"/>
    </row>
    <row r="38" spans="1:21">
      <c r="A38" s="12" t="s">
        <v>2401</v>
      </c>
      <c r="B38" s="12" t="s">
        <v>2402</v>
      </c>
      <c r="C38" s="12">
        <v>7942</v>
      </c>
      <c r="D38" s="12" t="s">
        <v>1528</v>
      </c>
      <c r="E38" s="12">
        <v>2</v>
      </c>
      <c r="F38" s="12" t="s">
        <v>2407</v>
      </c>
      <c r="G38" s="12" t="s">
        <v>686</v>
      </c>
      <c r="H38" s="163">
        <v>0.2</v>
      </c>
      <c r="I38" s="163">
        <v>0.5</v>
      </c>
      <c r="J38" s="163">
        <v>0.8</v>
      </c>
      <c r="K38" s="163">
        <v>1</v>
      </c>
      <c r="L38" s="174" t="s">
        <v>2050</v>
      </c>
      <c r="M38" s="236" t="s">
        <v>2408</v>
      </c>
      <c r="N38" s="237" t="s">
        <v>2409</v>
      </c>
      <c r="O38" s="296">
        <v>1308486000</v>
      </c>
      <c r="P38" s="237" t="s">
        <v>2076</v>
      </c>
      <c r="Q38" s="237" t="s">
        <v>2076</v>
      </c>
      <c r="R38" s="293" t="s">
        <v>2165</v>
      </c>
      <c r="S38" s="293" t="s">
        <v>2410</v>
      </c>
      <c r="T38" s="164"/>
      <c r="U38" s="165"/>
    </row>
    <row r="39" spans="1:21">
      <c r="A39" s="12" t="s">
        <v>2401</v>
      </c>
      <c r="B39" s="12" t="s">
        <v>2402</v>
      </c>
      <c r="C39" s="12">
        <v>7942</v>
      </c>
      <c r="D39" s="12" t="s">
        <v>1528</v>
      </c>
      <c r="E39" s="12">
        <v>3</v>
      </c>
      <c r="F39" s="12" t="s">
        <v>2411</v>
      </c>
      <c r="G39" s="12" t="s">
        <v>686</v>
      </c>
      <c r="H39" s="163">
        <v>0.2</v>
      </c>
      <c r="I39" s="163">
        <v>0.6</v>
      </c>
      <c r="J39" s="163">
        <v>0.95</v>
      </c>
      <c r="K39" s="163">
        <v>1</v>
      </c>
      <c r="L39" s="174" t="s">
        <v>2050</v>
      </c>
      <c r="M39" s="236" t="s">
        <v>2412</v>
      </c>
      <c r="N39" s="237" t="s">
        <v>2413</v>
      </c>
      <c r="O39" s="237" t="s">
        <v>2414</v>
      </c>
      <c r="P39" s="237" t="s">
        <v>2076</v>
      </c>
      <c r="Q39" s="237" t="s">
        <v>2076</v>
      </c>
      <c r="R39" s="293" t="s">
        <v>2415</v>
      </c>
      <c r="S39" s="293" t="s">
        <v>2218</v>
      </c>
      <c r="T39" s="164"/>
      <c r="U39" s="165"/>
    </row>
    <row r="40" spans="1:21">
      <c r="A40" s="12" t="s">
        <v>2401</v>
      </c>
      <c r="B40" s="12" t="s">
        <v>2402</v>
      </c>
      <c r="C40" s="12">
        <v>7942</v>
      </c>
      <c r="D40" s="12" t="s">
        <v>1528</v>
      </c>
      <c r="E40" s="12">
        <v>4</v>
      </c>
      <c r="F40" s="12" t="s">
        <v>2416</v>
      </c>
      <c r="G40" s="12" t="s">
        <v>2417</v>
      </c>
      <c r="H40" s="163">
        <v>0.7</v>
      </c>
      <c r="I40" s="163">
        <v>5.3</v>
      </c>
      <c r="J40" s="163">
        <v>5</v>
      </c>
      <c r="K40" s="163">
        <v>5</v>
      </c>
      <c r="L40" s="163">
        <v>16</v>
      </c>
      <c r="M40" s="236" t="s">
        <v>2418</v>
      </c>
      <c r="N40" s="237" t="s">
        <v>2419</v>
      </c>
      <c r="O40" s="237" t="s">
        <v>2420</v>
      </c>
      <c r="P40" s="237" t="s">
        <v>2076</v>
      </c>
      <c r="Q40" s="237" t="s">
        <v>2076</v>
      </c>
      <c r="R40" s="293" t="s">
        <v>2421</v>
      </c>
      <c r="S40" s="293">
        <v>0</v>
      </c>
      <c r="T40" s="164"/>
      <c r="U40" s="165"/>
    </row>
    <row r="41" spans="1:21">
      <c r="A41" s="12" t="s">
        <v>2401</v>
      </c>
      <c r="B41" s="12" t="s">
        <v>2402</v>
      </c>
      <c r="C41" s="12">
        <v>7942</v>
      </c>
      <c r="D41" s="12" t="s">
        <v>1528</v>
      </c>
      <c r="E41" s="12">
        <v>5</v>
      </c>
      <c r="F41" s="12" t="s">
        <v>2422</v>
      </c>
      <c r="G41" s="12" t="s">
        <v>242</v>
      </c>
      <c r="H41" s="156">
        <v>1</v>
      </c>
      <c r="I41" s="156">
        <v>1</v>
      </c>
      <c r="J41" s="156">
        <v>1</v>
      </c>
      <c r="K41" s="156">
        <v>1</v>
      </c>
      <c r="L41" s="156">
        <v>1</v>
      </c>
      <c r="M41" s="236" t="s">
        <v>2423</v>
      </c>
      <c r="N41" s="237" t="s">
        <v>2424</v>
      </c>
      <c r="O41" s="237" t="s">
        <v>2425</v>
      </c>
      <c r="P41" s="237" t="s">
        <v>2076</v>
      </c>
      <c r="Q41" s="237" t="s">
        <v>2076</v>
      </c>
      <c r="R41" s="237">
        <v>100</v>
      </c>
      <c r="S41" s="293">
        <v>100</v>
      </c>
      <c r="T41" s="156"/>
      <c r="U41" s="159"/>
    </row>
    <row r="42" spans="1:21">
      <c r="A42" s="12" t="s">
        <v>2426</v>
      </c>
      <c r="B42" s="12" t="s">
        <v>2427</v>
      </c>
      <c r="C42" s="12">
        <v>7945</v>
      </c>
      <c r="D42" s="12" t="s">
        <v>668</v>
      </c>
      <c r="E42" s="12">
        <v>1</v>
      </c>
      <c r="F42" s="12" t="s">
        <v>2428</v>
      </c>
      <c r="G42" s="12" t="s">
        <v>242</v>
      </c>
      <c r="H42" s="175">
        <v>1</v>
      </c>
      <c r="I42" s="175">
        <v>1</v>
      </c>
      <c r="J42" s="175">
        <v>1</v>
      </c>
      <c r="K42" s="175">
        <v>1</v>
      </c>
      <c r="L42" s="175">
        <v>1</v>
      </c>
      <c r="M42" s="236" t="s">
        <v>2429</v>
      </c>
      <c r="N42" s="237" t="s">
        <v>2430</v>
      </c>
      <c r="O42" s="237" t="s">
        <v>2431</v>
      </c>
      <c r="P42" s="237" t="s">
        <v>2076</v>
      </c>
      <c r="Q42" s="237" t="s">
        <v>2076</v>
      </c>
      <c r="R42" s="293" t="s">
        <v>2432</v>
      </c>
      <c r="S42" s="293" t="s">
        <v>2433</v>
      </c>
      <c r="T42" s="161"/>
      <c r="U42" s="162"/>
    </row>
    <row r="43" spans="1:21">
      <c r="A43" s="12" t="s">
        <v>2426</v>
      </c>
      <c r="B43" s="12" t="s">
        <v>2427</v>
      </c>
      <c r="C43" s="12">
        <v>7945</v>
      </c>
      <c r="D43" s="12" t="s">
        <v>668</v>
      </c>
      <c r="E43" s="12">
        <v>2</v>
      </c>
      <c r="F43" s="12" t="s">
        <v>2434</v>
      </c>
      <c r="G43" s="12" t="s">
        <v>242</v>
      </c>
      <c r="H43" s="175">
        <v>1</v>
      </c>
      <c r="I43" s="175">
        <v>1</v>
      </c>
      <c r="J43" s="175">
        <v>1</v>
      </c>
      <c r="K43" s="175">
        <v>1</v>
      </c>
      <c r="L43" s="175">
        <v>1</v>
      </c>
      <c r="M43" s="236" t="s">
        <v>2435</v>
      </c>
      <c r="N43" s="237" t="s">
        <v>2436</v>
      </c>
      <c r="O43" s="237" t="s">
        <v>2437</v>
      </c>
      <c r="P43" s="237" t="s">
        <v>2076</v>
      </c>
      <c r="Q43" s="237" t="s">
        <v>2076</v>
      </c>
      <c r="R43" s="237">
        <v>0</v>
      </c>
      <c r="S43" s="293" t="s">
        <v>2438</v>
      </c>
      <c r="T43" s="176"/>
      <c r="U43" s="177"/>
    </row>
    <row r="44" spans="1:21">
      <c r="A44" s="12" t="s">
        <v>2285</v>
      </c>
      <c r="B44" s="12" t="s">
        <v>2286</v>
      </c>
      <c r="C44" s="12">
        <v>7946</v>
      </c>
      <c r="D44" s="12" t="s">
        <v>236</v>
      </c>
      <c r="E44" s="12">
        <v>1</v>
      </c>
      <c r="F44" s="12" t="s">
        <v>2439</v>
      </c>
      <c r="G44" s="12" t="s">
        <v>242</v>
      </c>
      <c r="H44" s="156">
        <v>1</v>
      </c>
      <c r="I44" s="156">
        <v>1</v>
      </c>
      <c r="J44" s="156">
        <v>1</v>
      </c>
      <c r="K44" s="156">
        <v>1</v>
      </c>
      <c r="L44" s="108" t="s">
        <v>2050</v>
      </c>
      <c r="M44" s="236" t="s">
        <v>2440</v>
      </c>
      <c r="N44" s="237" t="s">
        <v>2441</v>
      </c>
      <c r="O44" s="237" t="s">
        <v>2442</v>
      </c>
      <c r="P44" s="237" t="s">
        <v>2076</v>
      </c>
      <c r="Q44" s="237" t="s">
        <v>2076</v>
      </c>
      <c r="R44" s="293" t="s">
        <v>2443</v>
      </c>
      <c r="S44" s="293" t="s">
        <v>2444</v>
      </c>
      <c r="T44" s="176"/>
      <c r="U44" s="177"/>
    </row>
    <row r="45" spans="1:21">
      <c r="A45" s="12" t="s">
        <v>2285</v>
      </c>
      <c r="B45" s="12" t="s">
        <v>2286</v>
      </c>
      <c r="C45" s="12">
        <v>7946</v>
      </c>
      <c r="D45" s="12" t="s">
        <v>236</v>
      </c>
      <c r="E45" s="12">
        <v>2</v>
      </c>
      <c r="F45" s="12" t="s">
        <v>2445</v>
      </c>
      <c r="G45" s="12" t="s">
        <v>242</v>
      </c>
      <c r="H45" s="156">
        <v>1</v>
      </c>
      <c r="I45" s="156">
        <v>1</v>
      </c>
      <c r="J45" s="156">
        <v>1</v>
      </c>
      <c r="K45" s="156">
        <v>1</v>
      </c>
      <c r="L45" s="108" t="s">
        <v>2050</v>
      </c>
      <c r="M45" s="236" t="s">
        <v>2446</v>
      </c>
      <c r="N45" s="237" t="s">
        <v>2447</v>
      </c>
      <c r="O45" s="237" t="s">
        <v>2448</v>
      </c>
      <c r="P45" s="237" t="s">
        <v>2076</v>
      </c>
      <c r="Q45" s="237" t="s">
        <v>2076</v>
      </c>
      <c r="R45" s="237">
        <v>25</v>
      </c>
      <c r="S45" s="293">
        <v>50</v>
      </c>
      <c r="T45" s="176"/>
      <c r="U45" s="177"/>
    </row>
    <row r="46" spans="1:21">
      <c r="A46" s="12" t="s">
        <v>2285</v>
      </c>
      <c r="B46" s="12" t="s">
        <v>2286</v>
      </c>
      <c r="C46" s="12">
        <v>7946</v>
      </c>
      <c r="D46" s="12" t="s">
        <v>236</v>
      </c>
      <c r="E46" s="12">
        <v>3</v>
      </c>
      <c r="F46" s="12" t="s">
        <v>2449</v>
      </c>
      <c r="G46" s="12" t="s">
        <v>242</v>
      </c>
      <c r="H46" s="156">
        <v>1</v>
      </c>
      <c r="I46" s="156">
        <v>1</v>
      </c>
      <c r="J46" s="156">
        <v>1</v>
      </c>
      <c r="K46" s="156">
        <v>1</v>
      </c>
      <c r="L46" s="108" t="s">
        <v>2050</v>
      </c>
      <c r="M46" s="236" t="s">
        <v>2450</v>
      </c>
      <c r="N46" s="237" t="s">
        <v>2451</v>
      </c>
      <c r="O46" s="237" t="s">
        <v>2452</v>
      </c>
      <c r="P46" s="237" t="s">
        <v>2076</v>
      </c>
      <c r="Q46" s="237" t="s">
        <v>2076</v>
      </c>
      <c r="R46" s="293" t="s">
        <v>2453</v>
      </c>
      <c r="S46" s="293" t="s">
        <v>2454</v>
      </c>
      <c r="T46" s="176"/>
      <c r="U46" s="162"/>
    </row>
    <row r="47" spans="1:21">
      <c r="A47" s="12" t="s">
        <v>2285</v>
      </c>
      <c r="B47" s="12" t="s">
        <v>2286</v>
      </c>
      <c r="C47" s="12">
        <v>7946</v>
      </c>
      <c r="D47" s="12" t="s">
        <v>236</v>
      </c>
      <c r="E47" s="12">
        <v>4</v>
      </c>
      <c r="F47" s="12" t="s">
        <v>2455</v>
      </c>
      <c r="G47" s="12" t="s">
        <v>686</v>
      </c>
      <c r="H47" s="156">
        <v>0.1</v>
      </c>
      <c r="I47" s="156">
        <v>0.64</v>
      </c>
      <c r="J47" s="156">
        <v>1</v>
      </c>
      <c r="K47" s="12"/>
      <c r="L47" s="108" t="s">
        <v>2050</v>
      </c>
      <c r="M47" s="236" t="s">
        <v>2456</v>
      </c>
      <c r="N47" s="237" t="s">
        <v>2457</v>
      </c>
      <c r="O47" s="237" t="s">
        <v>2458</v>
      </c>
      <c r="P47" s="237" t="s">
        <v>2076</v>
      </c>
      <c r="Q47" s="237" t="s">
        <v>2076</v>
      </c>
      <c r="R47" s="237">
        <v>0</v>
      </c>
      <c r="S47" s="293">
        <v>0</v>
      </c>
      <c r="T47" s="161"/>
      <c r="U47" s="162"/>
    </row>
    <row r="48" spans="1:21">
      <c r="A48" s="12" t="s">
        <v>2309</v>
      </c>
      <c r="B48" s="12" t="s">
        <v>2459</v>
      </c>
      <c r="C48" s="12">
        <v>7947</v>
      </c>
      <c r="D48" s="12" t="s">
        <v>422</v>
      </c>
      <c r="E48" s="12">
        <v>1</v>
      </c>
      <c r="F48" s="12" t="s">
        <v>2460</v>
      </c>
      <c r="G48" s="12" t="s">
        <v>242</v>
      </c>
      <c r="H48" s="12">
        <v>1</v>
      </c>
      <c r="I48" s="12">
        <v>1</v>
      </c>
      <c r="J48" s="12">
        <v>1</v>
      </c>
      <c r="K48" s="12">
        <v>1</v>
      </c>
      <c r="L48" s="12">
        <v>1</v>
      </c>
      <c r="M48" s="236" t="s">
        <v>2461</v>
      </c>
      <c r="N48" s="237" t="s">
        <v>2462</v>
      </c>
      <c r="O48" s="237" t="s">
        <v>2463</v>
      </c>
      <c r="P48" s="237" t="s">
        <v>2076</v>
      </c>
      <c r="Q48" s="237" t="s">
        <v>2076</v>
      </c>
      <c r="R48" s="237">
        <v>0</v>
      </c>
      <c r="S48" s="293" t="s">
        <v>2464</v>
      </c>
      <c r="T48" s="178"/>
      <c r="U48" s="179"/>
    </row>
    <row r="49" spans="1:21">
      <c r="A49" s="12" t="s">
        <v>2309</v>
      </c>
      <c r="B49" s="12" t="s">
        <v>2459</v>
      </c>
      <c r="C49" s="12">
        <v>7947</v>
      </c>
      <c r="D49" s="12" t="s">
        <v>422</v>
      </c>
      <c r="E49" s="12">
        <v>2</v>
      </c>
      <c r="F49" s="12" t="s">
        <v>2465</v>
      </c>
      <c r="G49" s="12" t="s">
        <v>277</v>
      </c>
      <c r="H49" s="12">
        <v>16661</v>
      </c>
      <c r="I49" s="12">
        <v>16661</v>
      </c>
      <c r="J49" s="12">
        <v>57848</v>
      </c>
      <c r="K49" s="12">
        <v>61113</v>
      </c>
      <c r="L49" s="12">
        <v>61113</v>
      </c>
      <c r="M49" s="236" t="s">
        <v>2466</v>
      </c>
      <c r="N49" s="237" t="s">
        <v>2467</v>
      </c>
      <c r="O49" s="237" t="s">
        <v>2468</v>
      </c>
      <c r="P49" s="237" t="s">
        <v>2076</v>
      </c>
      <c r="Q49" s="237" t="s">
        <v>2076</v>
      </c>
      <c r="R49" s="237">
        <v>12450</v>
      </c>
      <c r="S49" s="293">
        <v>34875</v>
      </c>
      <c r="T49" s="180"/>
      <c r="U49" s="181"/>
    </row>
    <row r="50" spans="1:21">
      <c r="A50" s="12" t="s">
        <v>2309</v>
      </c>
      <c r="B50" s="12" t="s">
        <v>2459</v>
      </c>
      <c r="C50" s="12">
        <v>7947</v>
      </c>
      <c r="D50" s="12" t="s">
        <v>422</v>
      </c>
      <c r="E50" s="12">
        <v>3</v>
      </c>
      <c r="F50" s="12" t="s">
        <v>2469</v>
      </c>
      <c r="G50" s="12" t="s">
        <v>277</v>
      </c>
      <c r="H50" s="12">
        <v>6491</v>
      </c>
      <c r="I50" s="12">
        <v>6491</v>
      </c>
      <c r="J50" s="12">
        <v>25633</v>
      </c>
      <c r="K50" s="12">
        <v>27136</v>
      </c>
      <c r="L50" s="12">
        <v>27137</v>
      </c>
      <c r="M50" s="236" t="s">
        <v>2470</v>
      </c>
      <c r="N50" s="237" t="s">
        <v>2471</v>
      </c>
      <c r="O50" s="237" t="s">
        <v>2472</v>
      </c>
      <c r="P50" s="237" t="s">
        <v>2076</v>
      </c>
      <c r="Q50" s="237" t="s">
        <v>2076</v>
      </c>
      <c r="R50" s="237">
        <v>6146</v>
      </c>
      <c r="S50" s="293">
        <v>12616</v>
      </c>
      <c r="T50" s="182"/>
      <c r="U50" s="183"/>
    </row>
    <row r="51" spans="1:21">
      <c r="A51" s="12" t="s">
        <v>2309</v>
      </c>
      <c r="B51" s="12" t="s">
        <v>2459</v>
      </c>
      <c r="C51" s="12">
        <v>7947</v>
      </c>
      <c r="D51" s="12" t="s">
        <v>422</v>
      </c>
      <c r="E51" s="12">
        <v>4</v>
      </c>
      <c r="F51" s="12" t="s">
        <v>2473</v>
      </c>
      <c r="G51" s="12" t="s">
        <v>686</v>
      </c>
      <c r="H51" s="12">
        <v>500</v>
      </c>
      <c r="I51" s="12">
        <v>500</v>
      </c>
      <c r="J51" s="12">
        <v>6543</v>
      </c>
      <c r="K51" s="12">
        <v>4800</v>
      </c>
      <c r="L51" s="12">
        <v>7000</v>
      </c>
      <c r="M51" s="236" t="s">
        <v>2474</v>
      </c>
      <c r="N51" s="237" t="s">
        <v>2475</v>
      </c>
      <c r="O51" s="237" t="s">
        <v>2476</v>
      </c>
      <c r="P51" s="237" t="s">
        <v>2076</v>
      </c>
      <c r="Q51" s="237" t="s">
        <v>2076</v>
      </c>
      <c r="R51" s="237">
        <v>5700</v>
      </c>
      <c r="S51" s="293">
        <v>6607</v>
      </c>
      <c r="T51" s="178"/>
      <c r="U51" s="179"/>
    </row>
    <row r="52" spans="1:21">
      <c r="A52" s="12" t="s">
        <v>2309</v>
      </c>
      <c r="B52" s="12" t="s">
        <v>2459</v>
      </c>
      <c r="C52" s="12">
        <v>7948</v>
      </c>
      <c r="D52" s="12" t="s">
        <v>379</v>
      </c>
      <c r="E52" s="12">
        <v>1</v>
      </c>
      <c r="F52" s="12" t="s">
        <v>2477</v>
      </c>
      <c r="G52" s="12" t="s">
        <v>242</v>
      </c>
      <c r="H52" s="12">
        <v>1</v>
      </c>
      <c r="I52" s="12">
        <v>1</v>
      </c>
      <c r="J52" s="12">
        <v>1</v>
      </c>
      <c r="K52" s="12">
        <v>1</v>
      </c>
      <c r="L52" s="108" t="s">
        <v>2050</v>
      </c>
      <c r="M52" s="236" t="s">
        <v>2478</v>
      </c>
      <c r="N52" s="237" t="s">
        <v>2479</v>
      </c>
      <c r="O52" s="237" t="s">
        <v>2480</v>
      </c>
      <c r="P52" s="237" t="s">
        <v>2076</v>
      </c>
      <c r="Q52" s="237" t="s">
        <v>2076</v>
      </c>
      <c r="R52" s="293" t="s">
        <v>2252</v>
      </c>
      <c r="S52" s="293" t="s">
        <v>2481</v>
      </c>
      <c r="T52" s="152"/>
      <c r="U52" s="153"/>
    </row>
    <row r="53" spans="1:21">
      <c r="A53" s="12" t="s">
        <v>2309</v>
      </c>
      <c r="B53" s="12" t="s">
        <v>2459</v>
      </c>
      <c r="C53" s="12">
        <v>7948</v>
      </c>
      <c r="D53" s="12" t="s">
        <v>379</v>
      </c>
      <c r="E53" s="12">
        <v>2</v>
      </c>
      <c r="F53" s="12" t="s">
        <v>2482</v>
      </c>
      <c r="G53" s="12" t="s">
        <v>277</v>
      </c>
      <c r="H53" s="12">
        <v>3090</v>
      </c>
      <c r="I53" s="12">
        <v>7058</v>
      </c>
      <c r="J53" s="12">
        <v>6500</v>
      </c>
      <c r="K53" s="12">
        <v>10794</v>
      </c>
      <c r="L53" s="12">
        <v>28000</v>
      </c>
      <c r="M53" s="236" t="s">
        <v>2483</v>
      </c>
      <c r="N53" s="237" t="s">
        <v>2484</v>
      </c>
      <c r="O53" s="237" t="s">
        <v>2485</v>
      </c>
      <c r="P53" s="237" t="s">
        <v>2076</v>
      </c>
      <c r="Q53" s="237" t="s">
        <v>2076</v>
      </c>
      <c r="R53" s="237">
        <v>3577</v>
      </c>
      <c r="S53" s="293">
        <v>4614</v>
      </c>
      <c r="T53" s="154"/>
      <c r="U53" s="155"/>
    </row>
    <row r="54" spans="1:21">
      <c r="A54" s="12" t="s">
        <v>2309</v>
      </c>
      <c r="B54" s="12" t="s">
        <v>2459</v>
      </c>
      <c r="C54" s="12">
        <v>7948</v>
      </c>
      <c r="D54" s="12" t="s">
        <v>379</v>
      </c>
      <c r="E54" s="12">
        <v>3</v>
      </c>
      <c r="F54" s="12" t="s">
        <v>2486</v>
      </c>
      <c r="G54" s="12" t="s">
        <v>242</v>
      </c>
      <c r="H54" s="12">
        <v>1</v>
      </c>
      <c r="I54" s="12">
        <v>1</v>
      </c>
      <c r="J54" s="12">
        <v>1</v>
      </c>
      <c r="K54" s="12">
        <v>1</v>
      </c>
      <c r="L54" s="108" t="s">
        <v>2050</v>
      </c>
      <c r="M54" s="236" t="s">
        <v>2487</v>
      </c>
      <c r="N54" s="237" t="s">
        <v>2488</v>
      </c>
      <c r="O54" s="237" t="s">
        <v>2489</v>
      </c>
      <c r="P54" s="237" t="s">
        <v>2076</v>
      </c>
      <c r="Q54" s="237" t="s">
        <v>2076</v>
      </c>
      <c r="R54" s="293" t="s">
        <v>2307</v>
      </c>
      <c r="S54" s="293" t="s">
        <v>2490</v>
      </c>
      <c r="T54" s="154"/>
      <c r="U54" s="155"/>
    </row>
    <row r="55" spans="1:21">
      <c r="A55" s="12" t="s">
        <v>2309</v>
      </c>
      <c r="B55" s="12" t="s">
        <v>2459</v>
      </c>
      <c r="C55" s="12">
        <v>7948</v>
      </c>
      <c r="D55" s="12" t="s">
        <v>379</v>
      </c>
      <c r="E55" s="12">
        <v>4</v>
      </c>
      <c r="F55" s="12" t="s">
        <v>2491</v>
      </c>
      <c r="G55" s="12" t="s">
        <v>277</v>
      </c>
      <c r="H55" s="12">
        <v>188</v>
      </c>
      <c r="I55" s="12">
        <v>375</v>
      </c>
      <c r="J55" s="12">
        <v>370</v>
      </c>
      <c r="K55" s="12">
        <v>562</v>
      </c>
      <c r="L55" s="12">
        <v>1500</v>
      </c>
      <c r="M55" s="236" t="s">
        <v>2492</v>
      </c>
      <c r="N55" s="237" t="s">
        <v>2493</v>
      </c>
      <c r="O55" s="237" t="s">
        <v>2494</v>
      </c>
      <c r="P55" s="237" t="s">
        <v>2076</v>
      </c>
      <c r="Q55" s="237" t="s">
        <v>2076</v>
      </c>
      <c r="R55" s="237">
        <v>15</v>
      </c>
      <c r="S55" s="293">
        <v>89</v>
      </c>
      <c r="T55" s="154"/>
      <c r="U55" s="155"/>
    </row>
    <row r="56" spans="1:21">
      <c r="A56" s="12" t="s">
        <v>2285</v>
      </c>
      <c r="B56" s="12" t="s">
        <v>2495</v>
      </c>
      <c r="C56" s="12">
        <v>7955</v>
      </c>
      <c r="D56" s="12" t="s">
        <v>256</v>
      </c>
      <c r="E56" s="12">
        <v>1</v>
      </c>
      <c r="F56" s="12" t="s">
        <v>2496</v>
      </c>
      <c r="G56" s="12" t="s">
        <v>277</v>
      </c>
      <c r="H56" s="12">
        <v>1</v>
      </c>
      <c r="I56" s="12">
        <v>1</v>
      </c>
      <c r="J56" s="12">
        <v>1</v>
      </c>
      <c r="K56" s="12">
        <v>1</v>
      </c>
      <c r="L56" s="12">
        <v>4</v>
      </c>
      <c r="M56" s="236" t="s">
        <v>2497</v>
      </c>
      <c r="N56" s="237" t="s">
        <v>2498</v>
      </c>
      <c r="O56" s="237" t="s">
        <v>2499</v>
      </c>
      <c r="P56" s="237" t="s">
        <v>2076</v>
      </c>
      <c r="Q56" s="237" t="s">
        <v>2076</v>
      </c>
      <c r="R56" s="237">
        <v>0</v>
      </c>
      <c r="S56" s="293" t="s">
        <v>2500</v>
      </c>
      <c r="T56" s="164"/>
      <c r="U56" s="165"/>
    </row>
    <row r="57" spans="1:21">
      <c r="A57" s="12" t="s">
        <v>2285</v>
      </c>
      <c r="B57" s="12" t="s">
        <v>2495</v>
      </c>
      <c r="C57" s="12">
        <v>7955</v>
      </c>
      <c r="D57" s="12" t="s">
        <v>256</v>
      </c>
      <c r="E57" s="12">
        <v>2</v>
      </c>
      <c r="F57" s="12" t="s">
        <v>2501</v>
      </c>
      <c r="G57" s="12" t="s">
        <v>277</v>
      </c>
      <c r="H57" s="12">
        <v>4</v>
      </c>
      <c r="I57" s="12">
        <v>16</v>
      </c>
      <c r="J57" s="12">
        <v>14</v>
      </c>
      <c r="K57" s="12">
        <v>11</v>
      </c>
      <c r="L57" s="12">
        <v>45</v>
      </c>
      <c r="M57" s="236" t="s">
        <v>2502</v>
      </c>
      <c r="N57" s="237" t="s">
        <v>2503</v>
      </c>
      <c r="O57" s="237" t="s">
        <v>2504</v>
      </c>
      <c r="P57" s="237" t="s">
        <v>2076</v>
      </c>
      <c r="Q57" s="237" t="s">
        <v>2076</v>
      </c>
      <c r="R57" s="237">
        <v>5</v>
      </c>
      <c r="S57" s="293">
        <v>9</v>
      </c>
      <c r="T57" s="164"/>
      <c r="U57" s="165"/>
    </row>
    <row r="58" spans="1:21">
      <c r="A58" s="12" t="s">
        <v>2285</v>
      </c>
      <c r="B58" s="12" t="s">
        <v>2495</v>
      </c>
      <c r="C58" s="12">
        <v>7955</v>
      </c>
      <c r="D58" s="12" t="s">
        <v>256</v>
      </c>
      <c r="E58" s="12">
        <v>3</v>
      </c>
      <c r="F58" s="12" t="s">
        <v>2505</v>
      </c>
      <c r="G58" s="12" t="s">
        <v>242</v>
      </c>
      <c r="H58" s="156">
        <v>1</v>
      </c>
      <c r="I58" s="156">
        <v>1</v>
      </c>
      <c r="J58" s="156">
        <v>1</v>
      </c>
      <c r="K58" s="156">
        <v>1</v>
      </c>
      <c r="L58" s="156">
        <v>1</v>
      </c>
      <c r="M58" s="236" t="s">
        <v>2506</v>
      </c>
      <c r="N58" s="237" t="s">
        <v>2507</v>
      </c>
      <c r="O58" s="237" t="s">
        <v>2508</v>
      </c>
      <c r="P58" s="237" t="s">
        <v>2076</v>
      </c>
      <c r="Q58" s="237" t="s">
        <v>2076</v>
      </c>
      <c r="R58" s="237">
        <v>100</v>
      </c>
      <c r="S58" s="293">
        <v>100</v>
      </c>
      <c r="T58" s="156"/>
      <c r="U58" s="159"/>
    </row>
    <row r="59" spans="1:21">
      <c r="A59" s="12" t="s">
        <v>2285</v>
      </c>
      <c r="B59" s="12" t="s">
        <v>2495</v>
      </c>
      <c r="C59" s="12">
        <v>7955</v>
      </c>
      <c r="D59" s="12" t="s">
        <v>256</v>
      </c>
      <c r="E59" s="12">
        <v>4</v>
      </c>
      <c r="F59" s="12" t="s">
        <v>2509</v>
      </c>
      <c r="G59" s="12" t="s">
        <v>277</v>
      </c>
      <c r="H59" s="12">
        <v>3</v>
      </c>
      <c r="I59" s="12">
        <v>4</v>
      </c>
      <c r="J59" s="12">
        <v>4</v>
      </c>
      <c r="K59" s="12">
        <v>4</v>
      </c>
      <c r="L59" s="12">
        <v>15</v>
      </c>
      <c r="M59" s="236" t="s">
        <v>2510</v>
      </c>
      <c r="N59" s="237" t="s">
        <v>2511</v>
      </c>
      <c r="O59" s="237" t="s">
        <v>2512</v>
      </c>
      <c r="P59" s="237" t="s">
        <v>2076</v>
      </c>
      <c r="Q59" s="237" t="s">
        <v>2076</v>
      </c>
      <c r="R59" s="237">
        <v>0</v>
      </c>
      <c r="S59" s="293">
        <v>2</v>
      </c>
      <c r="T59" s="164"/>
      <c r="U59" s="165"/>
    </row>
    <row r="60" spans="1:21">
      <c r="A60" s="12" t="s">
        <v>2285</v>
      </c>
      <c r="B60" s="12" t="s">
        <v>2495</v>
      </c>
      <c r="C60" s="12">
        <v>7955</v>
      </c>
      <c r="D60" s="12" t="s">
        <v>256</v>
      </c>
      <c r="E60" s="12">
        <v>5</v>
      </c>
      <c r="F60" s="12" t="s">
        <v>2513</v>
      </c>
      <c r="G60" s="12" t="s">
        <v>277</v>
      </c>
      <c r="H60" s="12">
        <v>3</v>
      </c>
      <c r="I60" s="12">
        <v>4</v>
      </c>
      <c r="J60" s="12">
        <v>12</v>
      </c>
      <c r="K60" s="12">
        <v>4</v>
      </c>
      <c r="L60" s="12">
        <v>15</v>
      </c>
      <c r="M60" s="236" t="s">
        <v>2514</v>
      </c>
      <c r="N60" s="237" t="s">
        <v>2515</v>
      </c>
      <c r="O60" s="237" t="s">
        <v>2516</v>
      </c>
      <c r="P60" s="237" t="s">
        <v>2076</v>
      </c>
      <c r="Q60" s="237" t="s">
        <v>2076</v>
      </c>
      <c r="R60" s="237">
        <v>9</v>
      </c>
      <c r="S60" s="293">
        <v>12</v>
      </c>
      <c r="T60" s="164"/>
      <c r="U60" s="165"/>
    </row>
    <row r="61" spans="1:21">
      <c r="A61" s="12" t="s">
        <v>2285</v>
      </c>
      <c r="B61" s="12" t="s">
        <v>2495</v>
      </c>
      <c r="C61" s="12">
        <v>7955</v>
      </c>
      <c r="D61" s="12" t="s">
        <v>256</v>
      </c>
      <c r="E61" s="12">
        <v>6</v>
      </c>
      <c r="F61" s="12" t="s">
        <v>2517</v>
      </c>
      <c r="G61" s="12" t="s">
        <v>242</v>
      </c>
      <c r="H61" s="156">
        <v>1</v>
      </c>
      <c r="I61" s="156">
        <v>1</v>
      </c>
      <c r="J61" s="156">
        <v>1</v>
      </c>
      <c r="K61" s="156">
        <v>1</v>
      </c>
      <c r="L61" s="156">
        <v>1</v>
      </c>
      <c r="M61" s="236" t="s">
        <v>2518</v>
      </c>
      <c r="N61" s="237" t="s">
        <v>2519</v>
      </c>
      <c r="O61" s="237" t="s">
        <v>2520</v>
      </c>
      <c r="P61" s="237" t="s">
        <v>2076</v>
      </c>
      <c r="Q61" s="237" t="s">
        <v>2076</v>
      </c>
      <c r="R61" s="237">
        <v>100</v>
      </c>
      <c r="S61" s="293">
        <v>100</v>
      </c>
      <c r="T61" s="156"/>
      <c r="U61" s="159"/>
    </row>
    <row r="62" spans="1:21">
      <c r="A62" s="12" t="s">
        <v>2285</v>
      </c>
      <c r="B62" s="12" t="s">
        <v>2495</v>
      </c>
      <c r="C62" s="12">
        <v>7955</v>
      </c>
      <c r="D62" s="12" t="s">
        <v>256</v>
      </c>
      <c r="E62" s="12">
        <v>7</v>
      </c>
      <c r="F62" s="12" t="s">
        <v>2521</v>
      </c>
      <c r="G62" s="12" t="s">
        <v>242</v>
      </c>
      <c r="H62" s="156">
        <v>1</v>
      </c>
      <c r="I62" s="156">
        <v>1</v>
      </c>
      <c r="J62" s="156">
        <v>1</v>
      </c>
      <c r="K62" s="156">
        <v>1</v>
      </c>
      <c r="L62" s="156">
        <v>1</v>
      </c>
      <c r="M62" s="236" t="s">
        <v>2522</v>
      </c>
      <c r="N62" s="237" t="s">
        <v>2523</v>
      </c>
      <c r="O62" s="237" t="s">
        <v>2524</v>
      </c>
      <c r="P62" s="237" t="s">
        <v>2076</v>
      </c>
      <c r="Q62" s="237" t="s">
        <v>2076</v>
      </c>
      <c r="R62" s="237">
        <v>100</v>
      </c>
      <c r="S62" s="293">
        <v>100</v>
      </c>
      <c r="T62" s="156"/>
      <c r="U62" s="159"/>
    </row>
    <row r="63" spans="1:21">
      <c r="A63" s="12" t="s">
        <v>2285</v>
      </c>
      <c r="B63" s="12" t="s">
        <v>2495</v>
      </c>
      <c r="C63" s="12">
        <v>7953</v>
      </c>
      <c r="D63" s="12" t="s">
        <v>329</v>
      </c>
      <c r="E63" s="12">
        <v>1</v>
      </c>
      <c r="F63" s="12" t="s">
        <v>2525</v>
      </c>
      <c r="G63" s="12" t="s">
        <v>686</v>
      </c>
      <c r="H63" s="12">
        <v>38800</v>
      </c>
      <c r="I63" s="12">
        <v>51700</v>
      </c>
      <c r="J63" s="12">
        <v>66300</v>
      </c>
      <c r="K63" s="12">
        <v>81800</v>
      </c>
      <c r="L63" s="12">
        <v>81800</v>
      </c>
      <c r="M63" s="236" t="s">
        <v>2526</v>
      </c>
      <c r="N63" s="237" t="s">
        <v>2527</v>
      </c>
      <c r="O63" s="237" t="s">
        <v>2528</v>
      </c>
      <c r="P63" s="237" t="s">
        <v>2076</v>
      </c>
      <c r="Q63" s="237" t="s">
        <v>2076</v>
      </c>
      <c r="R63" s="237">
        <v>63182</v>
      </c>
      <c r="S63" s="293">
        <v>67594</v>
      </c>
      <c r="T63" s="164"/>
      <c r="U63" s="165"/>
    </row>
    <row r="64" spans="1:21">
      <c r="A64" s="12" t="s">
        <v>2232</v>
      </c>
      <c r="B64" s="12" t="s">
        <v>2529</v>
      </c>
      <c r="C64" s="12">
        <v>7953</v>
      </c>
      <c r="D64" s="12" t="s">
        <v>329</v>
      </c>
      <c r="E64" s="12">
        <v>2</v>
      </c>
      <c r="F64" s="12" t="s">
        <v>2530</v>
      </c>
      <c r="G64" s="12" t="s">
        <v>277</v>
      </c>
      <c r="H64" s="12">
        <v>11000000</v>
      </c>
      <c r="I64" s="12">
        <v>22000000</v>
      </c>
      <c r="J64" s="12">
        <v>22000000</v>
      </c>
      <c r="K64" s="12">
        <v>22000000</v>
      </c>
      <c r="L64" s="12">
        <v>77000000</v>
      </c>
      <c r="M64" s="236" t="s">
        <v>2531</v>
      </c>
      <c r="N64" s="237" t="s">
        <v>2532</v>
      </c>
      <c r="O64" s="237" t="s">
        <v>2533</v>
      </c>
      <c r="P64" s="237" t="s">
        <v>2076</v>
      </c>
      <c r="Q64" s="237" t="s">
        <v>2076</v>
      </c>
      <c r="R64" s="237">
        <v>4162643</v>
      </c>
      <c r="S64" s="293">
        <v>11954719</v>
      </c>
      <c r="T64" s="164"/>
      <c r="U64" s="165"/>
    </row>
    <row r="65" spans="1:21">
      <c r="A65" s="12" t="s">
        <v>2232</v>
      </c>
      <c r="B65" s="12" t="s">
        <v>2529</v>
      </c>
      <c r="C65" s="12">
        <v>7953</v>
      </c>
      <c r="D65" s="12" t="s">
        <v>329</v>
      </c>
      <c r="E65" s="12">
        <v>3</v>
      </c>
      <c r="F65" s="12" t="s">
        <v>2534</v>
      </c>
      <c r="G65" s="12" t="s">
        <v>277</v>
      </c>
      <c r="H65" s="12">
        <v>120000</v>
      </c>
      <c r="I65" s="12">
        <v>65000</v>
      </c>
      <c r="J65" s="12">
        <v>70110</v>
      </c>
      <c r="K65" s="12">
        <v>57500</v>
      </c>
      <c r="L65" s="12">
        <v>300000</v>
      </c>
      <c r="M65" s="236" t="s">
        <v>2535</v>
      </c>
      <c r="N65" s="237" t="s">
        <v>2536</v>
      </c>
      <c r="O65" s="237" t="s">
        <v>2537</v>
      </c>
      <c r="P65" s="237" t="s">
        <v>2076</v>
      </c>
      <c r="Q65" s="237" t="s">
        <v>2076</v>
      </c>
      <c r="R65" s="237">
        <v>27075</v>
      </c>
      <c r="S65" s="293">
        <v>66347</v>
      </c>
      <c r="T65" s="164"/>
      <c r="U65" s="165"/>
    </row>
    <row r="66" spans="1:21">
      <c r="A66" s="12" t="s">
        <v>2232</v>
      </c>
      <c r="B66" s="12" t="s">
        <v>2529</v>
      </c>
      <c r="C66" s="12">
        <v>7953</v>
      </c>
      <c r="D66" s="12" t="s">
        <v>329</v>
      </c>
      <c r="E66" s="12">
        <v>4</v>
      </c>
      <c r="F66" s="12" t="s">
        <v>2538</v>
      </c>
      <c r="G66" s="12" t="s">
        <v>242</v>
      </c>
      <c r="H66" s="12">
        <v>49000</v>
      </c>
      <c r="I66" s="12">
        <v>49000</v>
      </c>
      <c r="J66" s="12">
        <v>49000</v>
      </c>
      <c r="K66" s="12">
        <v>49000</v>
      </c>
      <c r="L66" s="12">
        <v>49000</v>
      </c>
      <c r="M66" s="236" t="s">
        <v>2539</v>
      </c>
      <c r="N66" s="237" t="s">
        <v>2540</v>
      </c>
      <c r="O66" s="237" t="s">
        <v>2541</v>
      </c>
      <c r="P66" s="237" t="s">
        <v>2076</v>
      </c>
      <c r="Q66" s="237" t="s">
        <v>2076</v>
      </c>
      <c r="R66" s="237">
        <v>17480</v>
      </c>
      <c r="S66" s="293">
        <v>25638</v>
      </c>
      <c r="T66" s="164"/>
      <c r="U66" s="165"/>
    </row>
    <row r="67" spans="1:21">
      <c r="A67" s="12" t="s">
        <v>2232</v>
      </c>
      <c r="B67" s="12" t="s">
        <v>2529</v>
      </c>
      <c r="C67" s="12">
        <v>7953</v>
      </c>
      <c r="D67" s="12" t="s">
        <v>329</v>
      </c>
      <c r="E67" s="12">
        <v>5</v>
      </c>
      <c r="F67" s="12" t="s">
        <v>655</v>
      </c>
      <c r="G67" s="12" t="s">
        <v>242</v>
      </c>
      <c r="H67" s="12">
        <v>130000</v>
      </c>
      <c r="I67" s="12">
        <v>130000</v>
      </c>
      <c r="J67" s="12">
        <v>144745</v>
      </c>
      <c r="K67" s="12">
        <v>130000</v>
      </c>
      <c r="L67" s="12">
        <v>130000</v>
      </c>
      <c r="M67" s="236" t="s">
        <v>2542</v>
      </c>
      <c r="N67" s="237" t="s">
        <v>2543</v>
      </c>
      <c r="O67" s="237" t="s">
        <v>2544</v>
      </c>
      <c r="P67" s="237" t="s">
        <v>2076</v>
      </c>
      <c r="Q67" s="237" t="s">
        <v>2076</v>
      </c>
      <c r="R67" s="237">
        <v>84774</v>
      </c>
      <c r="S67" s="293">
        <v>112086</v>
      </c>
      <c r="T67" s="164"/>
      <c r="U67" s="165"/>
    </row>
    <row r="68" spans="1:21">
      <c r="A68" s="12" t="s">
        <v>2232</v>
      </c>
      <c r="B68" s="12" t="s">
        <v>2529</v>
      </c>
      <c r="C68" s="12">
        <v>7953</v>
      </c>
      <c r="D68" s="12" t="s">
        <v>329</v>
      </c>
      <c r="E68" s="12">
        <v>6</v>
      </c>
      <c r="F68" s="12" t="s">
        <v>2545</v>
      </c>
      <c r="G68" s="12" t="s">
        <v>242</v>
      </c>
      <c r="H68" s="156">
        <v>1</v>
      </c>
      <c r="I68" s="156">
        <v>1</v>
      </c>
      <c r="J68" s="156">
        <v>1</v>
      </c>
      <c r="K68" s="156">
        <v>1</v>
      </c>
      <c r="L68" s="12">
        <v>100</v>
      </c>
      <c r="M68" s="236" t="s">
        <v>2546</v>
      </c>
      <c r="N68" s="237" t="s">
        <v>2547</v>
      </c>
      <c r="O68" s="237" t="s">
        <v>2548</v>
      </c>
      <c r="P68" s="237" t="s">
        <v>2076</v>
      </c>
      <c r="Q68" s="237" t="s">
        <v>2076</v>
      </c>
      <c r="R68" s="237">
        <v>100</v>
      </c>
      <c r="S68" s="293">
        <v>100</v>
      </c>
      <c r="T68" s="156"/>
      <c r="U68" s="159"/>
    </row>
  </sheetData>
  <autoFilter ref="A1:U68" xr:uid="{62B2AEB8-62CE-4D26-8395-E5BCF18F9A4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C7870-606E-47F7-914B-4C633D9BBAA1}">
  <dimension ref="A1:U68"/>
  <sheetViews>
    <sheetView workbookViewId="0">
      <pane ySplit="1" topLeftCell="A2" activePane="bottomLeft" state="frozen"/>
      <selection pane="bottomLeft" activeCell="O2" sqref="O2:O68"/>
    </sheetView>
  </sheetViews>
  <sheetFormatPr baseColWidth="10" defaultColWidth="11.42578125" defaultRowHeight="15"/>
  <cols>
    <col min="1" max="3" width="11.42578125" style="246"/>
    <col min="4" max="4" width="58.42578125" style="246" customWidth="1"/>
    <col min="5" max="5" width="11.5703125" style="264" customWidth="1"/>
    <col min="6" max="6" width="40" style="246" customWidth="1"/>
    <col min="7" max="7" width="13.5703125" style="246" customWidth="1"/>
    <col min="8" max="8" width="17.140625" style="246" customWidth="1"/>
    <col min="9" max="9" width="15.140625" style="246" customWidth="1"/>
    <col min="10" max="10" width="14.7109375" style="246" customWidth="1"/>
    <col min="11" max="11" width="16.140625" style="246" customWidth="1"/>
    <col min="12" max="12" width="11.42578125" style="246" customWidth="1"/>
    <col min="13" max="13" width="21.5703125" style="246" customWidth="1"/>
    <col min="14" max="14" width="23.28515625" style="269" customWidth="1"/>
    <col min="15" max="15" width="21.5703125" style="270" customWidth="1"/>
    <col min="16" max="16" width="24.140625" style="246" customWidth="1"/>
    <col min="17" max="17" width="20.7109375" style="246" customWidth="1"/>
    <col min="18" max="18" width="24" style="246" customWidth="1"/>
    <col min="19" max="20" width="15.28515625" style="246" customWidth="1"/>
    <col min="21" max="21" width="15.5703125" style="269" customWidth="1"/>
    <col min="22" max="16384" width="11.42578125" style="246"/>
  </cols>
  <sheetData>
    <row r="1" spans="1:21" ht="45">
      <c r="A1" s="104" t="s">
        <v>2226</v>
      </c>
      <c r="B1" s="104" t="s">
        <v>2227</v>
      </c>
      <c r="C1" s="104" t="s">
        <v>2136</v>
      </c>
      <c r="D1" s="104" t="s">
        <v>2228</v>
      </c>
      <c r="E1" s="104" t="s">
        <v>2229</v>
      </c>
      <c r="F1" s="104" t="s">
        <v>2230</v>
      </c>
      <c r="G1" s="104" t="s">
        <v>2231</v>
      </c>
      <c r="H1" s="104" t="s">
        <v>2143</v>
      </c>
      <c r="I1" s="104" t="s">
        <v>2144</v>
      </c>
      <c r="J1" s="104" t="s">
        <v>2145</v>
      </c>
      <c r="K1" s="104" t="s">
        <v>2146</v>
      </c>
      <c r="L1" s="104" t="s">
        <v>2147</v>
      </c>
      <c r="M1" s="104" t="s">
        <v>2148</v>
      </c>
      <c r="N1" s="184" t="s">
        <v>2150</v>
      </c>
      <c r="O1" s="231" t="s">
        <v>2151</v>
      </c>
      <c r="P1" s="104" t="s">
        <v>2152</v>
      </c>
      <c r="Q1" s="104" t="s">
        <v>2153</v>
      </c>
      <c r="R1" s="104" t="s">
        <v>2156</v>
      </c>
      <c r="S1" s="104" t="s">
        <v>2157</v>
      </c>
      <c r="T1" s="104" t="s">
        <v>2158</v>
      </c>
      <c r="U1" s="184" t="s">
        <v>2159</v>
      </c>
    </row>
    <row r="2" spans="1:21" ht="75">
      <c r="A2" s="233" t="s">
        <v>2232</v>
      </c>
      <c r="B2" s="233" t="s">
        <v>2233</v>
      </c>
      <c r="C2" s="233">
        <v>8047</v>
      </c>
      <c r="D2" s="233" t="s">
        <v>355</v>
      </c>
      <c r="E2" s="233">
        <v>1</v>
      </c>
      <c r="F2" s="233" t="s">
        <v>2234</v>
      </c>
      <c r="G2" s="233"/>
      <c r="H2" s="233"/>
      <c r="I2" s="247"/>
      <c r="J2" s="247"/>
      <c r="K2" s="247"/>
      <c r="L2" s="247"/>
      <c r="M2" s="248"/>
      <c r="N2" s="249"/>
      <c r="O2" s="523">
        <v>332196000</v>
      </c>
      <c r="P2" s="248"/>
      <c r="Q2" s="251"/>
      <c r="R2" s="250">
        <v>331143648</v>
      </c>
      <c r="S2" s="523">
        <v>331143648</v>
      </c>
      <c r="T2" s="251"/>
      <c r="U2" s="249"/>
    </row>
    <row r="3" spans="1:21" ht="60">
      <c r="A3" s="233" t="s">
        <v>2232</v>
      </c>
      <c r="B3" s="233" t="s">
        <v>2233</v>
      </c>
      <c r="C3" s="233">
        <v>8047</v>
      </c>
      <c r="D3" s="233" t="s">
        <v>355</v>
      </c>
      <c r="E3" s="233">
        <v>2</v>
      </c>
      <c r="F3" s="233" t="s">
        <v>2238</v>
      </c>
      <c r="G3" s="233"/>
      <c r="H3" s="233"/>
      <c r="I3" s="247"/>
      <c r="J3" s="247"/>
      <c r="K3" s="247"/>
      <c r="L3" s="247"/>
      <c r="M3" s="248"/>
      <c r="N3" s="249"/>
      <c r="O3" s="524">
        <v>1644113565</v>
      </c>
      <c r="P3" s="248"/>
      <c r="Q3" s="251"/>
      <c r="R3" s="250">
        <v>1318123624</v>
      </c>
      <c r="S3" s="524">
        <v>1429371266</v>
      </c>
      <c r="T3" s="251"/>
      <c r="U3" s="249"/>
    </row>
    <row r="4" spans="1:21" ht="45">
      <c r="A4" s="233" t="s">
        <v>2232</v>
      </c>
      <c r="B4" s="233" t="s">
        <v>2233</v>
      </c>
      <c r="C4" s="233">
        <v>8047</v>
      </c>
      <c r="D4" s="233" t="s">
        <v>355</v>
      </c>
      <c r="E4" s="233">
        <v>3</v>
      </c>
      <c r="F4" s="233" t="s">
        <v>2549</v>
      </c>
      <c r="G4" s="233"/>
      <c r="H4" s="233"/>
      <c r="I4" s="247"/>
      <c r="J4" s="247"/>
      <c r="K4" s="247"/>
      <c r="L4" s="247"/>
      <c r="M4" s="248"/>
      <c r="N4" s="249"/>
      <c r="O4" s="524">
        <v>3678649000</v>
      </c>
      <c r="P4" s="248"/>
      <c r="Q4" s="251"/>
      <c r="R4" s="250">
        <v>2375269762</v>
      </c>
      <c r="S4" s="524">
        <v>3059947762</v>
      </c>
      <c r="T4" s="251"/>
      <c r="U4" s="249"/>
    </row>
    <row r="5" spans="1:21" ht="45">
      <c r="A5" s="233" t="s">
        <v>2232</v>
      </c>
      <c r="B5" s="233" t="s">
        <v>2233</v>
      </c>
      <c r="C5" s="233">
        <v>8047</v>
      </c>
      <c r="D5" s="233" t="s">
        <v>355</v>
      </c>
      <c r="E5" s="233">
        <v>4</v>
      </c>
      <c r="F5" s="233" t="s">
        <v>2248</v>
      </c>
      <c r="G5" s="233"/>
      <c r="H5" s="233"/>
      <c r="I5" s="247"/>
      <c r="J5" s="247"/>
      <c r="K5" s="247"/>
      <c r="L5" s="247"/>
      <c r="M5" s="248"/>
      <c r="N5" s="249"/>
      <c r="O5" s="524">
        <v>277353435</v>
      </c>
      <c r="P5" s="248"/>
      <c r="Q5" s="251"/>
      <c r="R5" s="250">
        <v>0</v>
      </c>
      <c r="S5" s="524">
        <v>0</v>
      </c>
      <c r="T5" s="251"/>
      <c r="U5" s="249"/>
    </row>
    <row r="6" spans="1:21" ht="60">
      <c r="A6" s="233" t="s">
        <v>2232</v>
      </c>
      <c r="B6" s="233" t="s">
        <v>2233</v>
      </c>
      <c r="C6" s="233">
        <v>8047</v>
      </c>
      <c r="D6" s="233" t="s">
        <v>355</v>
      </c>
      <c r="E6" s="233">
        <v>5</v>
      </c>
      <c r="F6" s="233" t="s">
        <v>2253</v>
      </c>
      <c r="G6" s="233"/>
      <c r="H6" s="252"/>
      <c r="I6" s="252"/>
      <c r="J6" s="252"/>
      <c r="K6" s="252"/>
      <c r="L6" s="247"/>
      <c r="M6" s="248"/>
      <c r="N6" s="249"/>
      <c r="O6" s="524">
        <v>192191000</v>
      </c>
      <c r="P6" s="248"/>
      <c r="Q6" s="251"/>
      <c r="R6" s="250">
        <v>108065702</v>
      </c>
      <c r="S6" s="524">
        <v>153907065</v>
      </c>
      <c r="T6" s="251"/>
      <c r="U6" s="249"/>
    </row>
    <row r="7" spans="1:21" ht="45">
      <c r="A7" s="233" t="s">
        <v>2232</v>
      </c>
      <c r="B7" s="233" t="s">
        <v>2233</v>
      </c>
      <c r="C7" s="233">
        <v>8047</v>
      </c>
      <c r="D7" s="233" t="s">
        <v>355</v>
      </c>
      <c r="E7" s="233">
        <v>6</v>
      </c>
      <c r="F7" s="233" t="s">
        <v>2257</v>
      </c>
      <c r="G7" s="233"/>
      <c r="H7" s="252"/>
      <c r="I7" s="252"/>
      <c r="J7" s="252"/>
      <c r="K7" s="252"/>
      <c r="L7" s="247"/>
      <c r="M7" s="248"/>
      <c r="N7" s="249"/>
      <c r="O7" s="524">
        <v>6544963343</v>
      </c>
      <c r="P7" s="248"/>
      <c r="Q7" s="251"/>
      <c r="R7" s="250">
        <v>2299247068</v>
      </c>
      <c r="S7" s="524">
        <v>3122613836</v>
      </c>
      <c r="T7" s="251"/>
      <c r="U7" s="249"/>
    </row>
    <row r="8" spans="1:21" ht="75">
      <c r="A8" s="233" t="s">
        <v>2232</v>
      </c>
      <c r="B8" s="233" t="s">
        <v>2233</v>
      </c>
      <c r="C8" s="233">
        <v>8047</v>
      </c>
      <c r="D8" s="233" t="s">
        <v>355</v>
      </c>
      <c r="E8" s="233">
        <v>7</v>
      </c>
      <c r="F8" s="233" t="s">
        <v>2261</v>
      </c>
      <c r="G8" s="233"/>
      <c r="H8" s="252"/>
      <c r="I8" s="252"/>
      <c r="J8" s="252"/>
      <c r="K8" s="252"/>
      <c r="L8" s="247"/>
      <c r="M8" s="248"/>
      <c r="N8" s="249"/>
      <c r="O8" s="524">
        <v>600989999</v>
      </c>
      <c r="P8" s="248"/>
      <c r="Q8" s="251"/>
      <c r="R8" s="250">
        <v>229146666</v>
      </c>
      <c r="S8" s="524">
        <v>307079999</v>
      </c>
      <c r="T8" s="251"/>
      <c r="U8" s="249"/>
    </row>
    <row r="9" spans="1:21" ht="45">
      <c r="A9" s="233" t="s">
        <v>2232</v>
      </c>
      <c r="B9" s="233" t="s">
        <v>2233</v>
      </c>
      <c r="C9" s="233">
        <v>8047</v>
      </c>
      <c r="D9" s="233" t="s">
        <v>355</v>
      </c>
      <c r="E9" s="233">
        <v>8</v>
      </c>
      <c r="F9" s="233" t="s">
        <v>2265</v>
      </c>
      <c r="G9" s="233"/>
      <c r="H9" s="233"/>
      <c r="I9" s="247"/>
      <c r="J9" s="247"/>
      <c r="K9" s="247"/>
      <c r="L9" s="247"/>
      <c r="M9" s="248"/>
      <c r="N9" s="249"/>
      <c r="O9" s="524">
        <v>3925951658</v>
      </c>
      <c r="P9" s="248"/>
      <c r="Q9" s="251"/>
      <c r="R9" s="250">
        <v>1818631526</v>
      </c>
      <c r="S9" s="524">
        <v>2364541735</v>
      </c>
      <c r="T9" s="251"/>
      <c r="U9" s="249"/>
    </row>
    <row r="10" spans="1:21" ht="75">
      <c r="A10" s="233" t="s">
        <v>2232</v>
      </c>
      <c r="B10" s="233" t="s">
        <v>2233</v>
      </c>
      <c r="C10" s="233">
        <v>8047</v>
      </c>
      <c r="D10" s="233" t="s">
        <v>355</v>
      </c>
      <c r="E10" s="233">
        <v>9</v>
      </c>
      <c r="F10" s="233" t="s">
        <v>2271</v>
      </c>
      <c r="G10" s="233"/>
      <c r="H10" s="233"/>
      <c r="I10" s="233"/>
      <c r="J10" s="233"/>
      <c r="K10" s="233"/>
      <c r="L10" s="233"/>
      <c r="M10" s="248"/>
      <c r="N10" s="249"/>
      <c r="O10" s="524">
        <v>537566180</v>
      </c>
      <c r="P10" s="248"/>
      <c r="Q10" s="251"/>
      <c r="R10" s="250">
        <v>375981513</v>
      </c>
      <c r="S10" s="524">
        <v>431867513</v>
      </c>
      <c r="T10" s="251"/>
      <c r="U10" s="249"/>
    </row>
    <row r="11" spans="1:21" ht="45">
      <c r="A11" s="233" t="s">
        <v>2232</v>
      </c>
      <c r="B11" s="233" t="s">
        <v>2233</v>
      </c>
      <c r="C11" s="233">
        <v>8047</v>
      </c>
      <c r="D11" s="233" t="s">
        <v>355</v>
      </c>
      <c r="E11" s="233">
        <v>10</v>
      </c>
      <c r="F11" s="233" t="s">
        <v>2275</v>
      </c>
      <c r="G11" s="233"/>
      <c r="H11" s="233"/>
      <c r="I11" s="247"/>
      <c r="J11" s="247"/>
      <c r="K11" s="247"/>
      <c r="L11" s="247"/>
      <c r="M11" s="248"/>
      <c r="N11" s="249"/>
      <c r="O11" s="524">
        <v>3614265878</v>
      </c>
      <c r="P11" s="248"/>
      <c r="Q11" s="251"/>
      <c r="R11" s="250">
        <v>2582868160</v>
      </c>
      <c r="S11" s="524">
        <v>2860099541</v>
      </c>
      <c r="T11" s="251"/>
      <c r="U11" s="249"/>
    </row>
    <row r="12" spans="1:21" ht="45">
      <c r="A12" s="233" t="s">
        <v>2232</v>
      </c>
      <c r="B12" s="233" t="s">
        <v>2233</v>
      </c>
      <c r="C12" s="233">
        <v>8047</v>
      </c>
      <c r="D12" s="233" t="s">
        <v>355</v>
      </c>
      <c r="E12" s="233">
        <v>11</v>
      </c>
      <c r="F12" s="233" t="s">
        <v>2281</v>
      </c>
      <c r="G12" s="233"/>
      <c r="H12" s="233"/>
      <c r="I12" s="233"/>
      <c r="J12" s="233"/>
      <c r="K12" s="233"/>
      <c r="L12" s="247"/>
      <c r="M12" s="248"/>
      <c r="N12" s="249"/>
      <c r="O12" s="524">
        <v>89440783942</v>
      </c>
      <c r="P12" s="248"/>
      <c r="Q12" s="251"/>
      <c r="R12" s="250">
        <v>27689776040</v>
      </c>
      <c r="S12" s="524">
        <v>62302902838</v>
      </c>
      <c r="T12" s="251"/>
      <c r="U12" s="249"/>
    </row>
    <row r="13" spans="1:21" ht="105">
      <c r="A13" s="233" t="s">
        <v>2285</v>
      </c>
      <c r="B13" s="233" t="s">
        <v>2286</v>
      </c>
      <c r="C13" s="233">
        <v>7943</v>
      </c>
      <c r="D13" s="233" t="s">
        <v>2287</v>
      </c>
      <c r="E13" s="233">
        <v>1</v>
      </c>
      <c r="F13" s="233" t="s">
        <v>2288</v>
      </c>
      <c r="G13" s="233"/>
      <c r="H13" s="252"/>
      <c r="I13" s="252"/>
      <c r="J13" s="252"/>
      <c r="K13" s="252"/>
      <c r="L13" s="233"/>
      <c r="M13" s="251"/>
      <c r="N13" s="249"/>
      <c r="O13" s="524">
        <v>688546000</v>
      </c>
      <c r="P13" s="251"/>
      <c r="Q13" s="251"/>
      <c r="R13" s="250">
        <v>537324933</v>
      </c>
      <c r="S13" s="524">
        <v>537324933</v>
      </c>
      <c r="T13" s="251"/>
      <c r="U13" s="249"/>
    </row>
    <row r="14" spans="1:21" ht="105">
      <c r="A14" s="233" t="s">
        <v>2285</v>
      </c>
      <c r="B14" s="233" t="s">
        <v>2286</v>
      </c>
      <c r="C14" s="233">
        <v>7943</v>
      </c>
      <c r="D14" s="233" t="s">
        <v>2287</v>
      </c>
      <c r="E14" s="233">
        <v>2</v>
      </c>
      <c r="F14" s="233" t="s">
        <v>789</v>
      </c>
      <c r="G14" s="233"/>
      <c r="H14" s="252"/>
      <c r="I14" s="252"/>
      <c r="J14" s="252"/>
      <c r="K14" s="252"/>
      <c r="L14" s="233"/>
      <c r="M14" s="251"/>
      <c r="N14" s="249"/>
      <c r="O14" s="524">
        <v>822348000</v>
      </c>
      <c r="P14" s="251"/>
      <c r="Q14" s="251"/>
      <c r="R14" s="250">
        <v>646327750</v>
      </c>
      <c r="S14" s="524">
        <v>646327750</v>
      </c>
      <c r="T14" s="251"/>
      <c r="U14" s="249"/>
    </row>
    <row r="15" spans="1:21" ht="105">
      <c r="A15" s="233" t="s">
        <v>2285</v>
      </c>
      <c r="B15" s="233" t="s">
        <v>2286</v>
      </c>
      <c r="C15" s="233">
        <v>7943</v>
      </c>
      <c r="D15" s="233" t="s">
        <v>2287</v>
      </c>
      <c r="E15" s="233">
        <v>3</v>
      </c>
      <c r="F15" s="233" t="s">
        <v>2298</v>
      </c>
      <c r="G15" s="233"/>
      <c r="H15" s="252"/>
      <c r="I15" s="252"/>
      <c r="J15" s="252"/>
      <c r="K15" s="252"/>
      <c r="L15" s="233"/>
      <c r="M15" s="251"/>
      <c r="N15" s="249"/>
      <c r="O15" s="524">
        <v>2594202445</v>
      </c>
      <c r="P15" s="251"/>
      <c r="Q15" s="251"/>
      <c r="R15" s="250">
        <v>2148997493</v>
      </c>
      <c r="S15" s="524">
        <v>2359409642</v>
      </c>
      <c r="T15" s="251"/>
      <c r="U15" s="249"/>
    </row>
    <row r="16" spans="1:21" ht="105">
      <c r="A16" s="233" t="s">
        <v>2285</v>
      </c>
      <c r="B16" s="233" t="s">
        <v>2286</v>
      </c>
      <c r="C16" s="233">
        <v>7943</v>
      </c>
      <c r="D16" s="233" t="s">
        <v>2287</v>
      </c>
      <c r="E16" s="233">
        <v>4</v>
      </c>
      <c r="F16" s="233" t="s">
        <v>2303</v>
      </c>
      <c r="G16" s="233"/>
      <c r="H16" s="253"/>
      <c r="I16" s="253"/>
      <c r="J16" s="253"/>
      <c r="K16" s="253"/>
      <c r="L16" s="233"/>
      <c r="M16" s="251"/>
      <c r="N16" s="249"/>
      <c r="O16" s="524">
        <v>563630000</v>
      </c>
      <c r="P16" s="251"/>
      <c r="Q16" s="251"/>
      <c r="R16" s="250">
        <v>452231200</v>
      </c>
      <c r="S16" s="524">
        <v>452231200</v>
      </c>
      <c r="T16" s="251"/>
      <c r="U16" s="249"/>
    </row>
    <row r="17" spans="1:21" ht="60">
      <c r="A17" s="233" t="s">
        <v>2309</v>
      </c>
      <c r="B17" s="233" t="s">
        <v>2310</v>
      </c>
      <c r="C17" s="233">
        <v>7938</v>
      </c>
      <c r="D17" s="233" t="s">
        <v>341</v>
      </c>
      <c r="E17" s="233">
        <v>1</v>
      </c>
      <c r="F17" s="233" t="s">
        <v>2311</v>
      </c>
      <c r="G17" s="233"/>
      <c r="H17" s="233"/>
      <c r="I17" s="233"/>
      <c r="J17" s="233"/>
      <c r="K17" s="233"/>
      <c r="L17" s="233"/>
      <c r="M17" s="251"/>
      <c r="N17" s="249"/>
      <c r="O17" s="524">
        <v>570633477913</v>
      </c>
      <c r="P17" s="251"/>
      <c r="Q17" s="251"/>
      <c r="R17" s="250">
        <v>166388187269</v>
      </c>
      <c r="S17" s="524">
        <v>285030951936</v>
      </c>
      <c r="T17" s="251"/>
      <c r="U17" s="249"/>
    </row>
    <row r="18" spans="1:21" ht="60">
      <c r="A18" s="233" t="s">
        <v>2309</v>
      </c>
      <c r="B18" s="233" t="s">
        <v>2310</v>
      </c>
      <c r="C18" s="233">
        <v>7938</v>
      </c>
      <c r="D18" s="233" t="s">
        <v>341</v>
      </c>
      <c r="E18" s="233">
        <v>2</v>
      </c>
      <c r="F18" s="233" t="s">
        <v>544</v>
      </c>
      <c r="G18" s="233"/>
      <c r="H18" s="233"/>
      <c r="I18" s="233"/>
      <c r="J18" s="233"/>
      <c r="K18" s="233"/>
      <c r="L18" s="233"/>
      <c r="M18" s="251"/>
      <c r="N18" s="249"/>
      <c r="O18" s="524">
        <v>6040550084</v>
      </c>
      <c r="P18" s="251"/>
      <c r="Q18" s="251"/>
      <c r="R18" s="250">
        <v>166545000</v>
      </c>
      <c r="S18" s="524">
        <v>2362044583</v>
      </c>
      <c r="T18" s="251"/>
      <c r="U18" s="249"/>
    </row>
    <row r="19" spans="1:21" ht="60">
      <c r="A19" s="233" t="s">
        <v>2309</v>
      </c>
      <c r="B19" s="233" t="s">
        <v>2310</v>
      </c>
      <c r="C19" s="233">
        <v>7938</v>
      </c>
      <c r="D19" s="233" t="s">
        <v>341</v>
      </c>
      <c r="E19" s="233">
        <v>3</v>
      </c>
      <c r="F19" s="233" t="s">
        <v>342</v>
      </c>
      <c r="G19" s="233"/>
      <c r="H19" s="233"/>
      <c r="I19" s="233"/>
      <c r="J19" s="233"/>
      <c r="K19" s="233"/>
      <c r="L19" s="233"/>
      <c r="M19" s="251"/>
      <c r="N19" s="249"/>
      <c r="O19" s="524">
        <v>1241985886</v>
      </c>
      <c r="P19" s="251"/>
      <c r="Q19" s="251"/>
      <c r="R19" s="250">
        <v>380605393</v>
      </c>
      <c r="S19" s="524">
        <v>785472059</v>
      </c>
      <c r="T19" s="251"/>
      <c r="U19" s="249"/>
    </row>
    <row r="20" spans="1:21" ht="60">
      <c r="A20" s="233" t="s">
        <v>2309</v>
      </c>
      <c r="B20" s="233" t="s">
        <v>2310</v>
      </c>
      <c r="C20" s="233">
        <v>7938</v>
      </c>
      <c r="D20" s="233" t="s">
        <v>341</v>
      </c>
      <c r="E20" s="233">
        <v>4</v>
      </c>
      <c r="F20" s="233" t="s">
        <v>2323</v>
      </c>
      <c r="G20" s="233"/>
      <c r="H20" s="233"/>
      <c r="I20" s="233"/>
      <c r="J20" s="233"/>
      <c r="K20" s="233"/>
      <c r="L20" s="233"/>
      <c r="M20" s="251"/>
      <c r="N20" s="249"/>
      <c r="O20" s="524">
        <v>23749998672</v>
      </c>
      <c r="P20" s="251"/>
      <c r="Q20" s="251"/>
      <c r="R20" s="250">
        <v>2008482000</v>
      </c>
      <c r="S20" s="524">
        <v>6499180165</v>
      </c>
      <c r="T20" s="251"/>
      <c r="U20" s="249"/>
    </row>
    <row r="21" spans="1:21" ht="60">
      <c r="A21" s="233" t="s">
        <v>2309</v>
      </c>
      <c r="B21" s="233" t="s">
        <v>2233</v>
      </c>
      <c r="C21" s="233">
        <v>7937</v>
      </c>
      <c r="D21" s="233" t="s">
        <v>400</v>
      </c>
      <c r="E21" s="233">
        <v>1</v>
      </c>
      <c r="F21" s="233" t="s">
        <v>2329</v>
      </c>
      <c r="G21" s="233"/>
      <c r="H21" s="233"/>
      <c r="I21" s="233"/>
      <c r="J21" s="233"/>
      <c r="K21" s="233"/>
      <c r="L21" s="233"/>
      <c r="M21" s="251"/>
      <c r="N21" s="249"/>
      <c r="O21" s="524">
        <v>183999476584</v>
      </c>
      <c r="P21" s="251"/>
      <c r="Q21" s="251"/>
      <c r="R21" s="250">
        <v>50371588160</v>
      </c>
      <c r="S21" s="524">
        <v>92688447160</v>
      </c>
      <c r="T21" s="251"/>
      <c r="U21" s="249"/>
    </row>
    <row r="22" spans="1:21" s="257" customFormat="1" ht="75">
      <c r="A22" s="254" t="s">
        <v>2309</v>
      </c>
      <c r="B22" s="254" t="s">
        <v>2233</v>
      </c>
      <c r="C22" s="254">
        <v>7937</v>
      </c>
      <c r="D22" s="254" t="s">
        <v>400</v>
      </c>
      <c r="E22" s="254">
        <v>2</v>
      </c>
      <c r="F22" s="254" t="s">
        <v>2332</v>
      </c>
      <c r="G22" s="254"/>
      <c r="H22" s="254"/>
      <c r="I22" s="254"/>
      <c r="J22" s="254"/>
      <c r="K22" s="254"/>
      <c r="L22" s="254"/>
      <c r="M22" s="255"/>
      <c r="N22" s="256"/>
      <c r="O22" s="525" t="s">
        <v>2076</v>
      </c>
      <c r="P22" s="255"/>
      <c r="Q22" s="255"/>
      <c r="R22" s="250"/>
      <c r="S22" s="525" t="s">
        <v>2076</v>
      </c>
      <c r="T22" s="255"/>
      <c r="U22" s="256"/>
    </row>
    <row r="23" spans="1:21" s="257" customFormat="1" ht="60">
      <c r="A23" s="254" t="s">
        <v>2309</v>
      </c>
      <c r="B23" s="254" t="s">
        <v>2233</v>
      </c>
      <c r="C23" s="254">
        <v>7937</v>
      </c>
      <c r="D23" s="254" t="s">
        <v>400</v>
      </c>
      <c r="E23" s="254">
        <v>3</v>
      </c>
      <c r="F23" s="254" t="s">
        <v>2337</v>
      </c>
      <c r="G23" s="254"/>
      <c r="H23" s="254"/>
      <c r="I23" s="254"/>
      <c r="J23" s="254"/>
      <c r="K23" s="254"/>
      <c r="L23" s="254"/>
      <c r="M23" s="255"/>
      <c r="N23" s="256"/>
      <c r="O23" s="524">
        <v>5267584000</v>
      </c>
      <c r="P23" s="255"/>
      <c r="Q23" s="255"/>
      <c r="R23" s="250">
        <v>152933165</v>
      </c>
      <c r="S23" s="524">
        <v>565233199</v>
      </c>
      <c r="T23" s="255"/>
      <c r="U23" s="256"/>
    </row>
    <row r="24" spans="1:21" s="257" customFormat="1" ht="75">
      <c r="A24" s="254" t="s">
        <v>2309</v>
      </c>
      <c r="B24" s="254" t="s">
        <v>2233</v>
      </c>
      <c r="C24" s="254">
        <v>7937</v>
      </c>
      <c r="D24" s="254" t="s">
        <v>400</v>
      </c>
      <c r="E24" s="254">
        <v>4</v>
      </c>
      <c r="F24" s="258" t="s">
        <v>2550</v>
      </c>
      <c r="G24" s="254"/>
      <c r="H24" s="254"/>
      <c r="I24" s="254"/>
      <c r="J24" s="254"/>
      <c r="K24" s="254"/>
      <c r="L24" s="254"/>
      <c r="M24" s="255"/>
      <c r="N24" s="256"/>
      <c r="O24" s="524">
        <v>12793444416</v>
      </c>
      <c r="P24" s="255"/>
      <c r="Q24" s="255"/>
      <c r="R24" s="250">
        <v>3450543678</v>
      </c>
      <c r="S24" s="524">
        <v>7051840350</v>
      </c>
      <c r="T24" s="255"/>
      <c r="U24" s="256"/>
    </row>
    <row r="25" spans="1:21" ht="150">
      <c r="A25" s="233" t="s">
        <v>2344</v>
      </c>
      <c r="B25" s="233" t="s">
        <v>2345</v>
      </c>
      <c r="C25" s="233">
        <v>7939</v>
      </c>
      <c r="D25" s="233" t="s">
        <v>414</v>
      </c>
      <c r="E25" s="233">
        <v>1</v>
      </c>
      <c r="F25" s="233" t="s">
        <v>2346</v>
      </c>
      <c r="G25" s="233"/>
      <c r="H25" s="233"/>
      <c r="I25" s="233"/>
      <c r="J25" s="233"/>
      <c r="K25" s="233"/>
      <c r="L25" s="233"/>
      <c r="M25" s="251"/>
      <c r="N25" s="249"/>
      <c r="O25" s="524">
        <v>290774490901</v>
      </c>
      <c r="P25" s="251"/>
      <c r="Q25" s="251"/>
      <c r="R25" s="250">
        <v>89328926919</v>
      </c>
      <c r="S25" s="524">
        <v>133108750950</v>
      </c>
      <c r="T25" s="251"/>
      <c r="U25" s="249"/>
    </row>
    <row r="26" spans="1:21" ht="150">
      <c r="A26" s="233" t="s">
        <v>2344</v>
      </c>
      <c r="B26" s="233" t="s">
        <v>2345</v>
      </c>
      <c r="C26" s="233">
        <v>7939</v>
      </c>
      <c r="D26" s="233" t="s">
        <v>414</v>
      </c>
      <c r="E26" s="233">
        <v>2</v>
      </c>
      <c r="F26" s="233" t="s">
        <v>2350</v>
      </c>
      <c r="G26" s="233"/>
      <c r="H26" s="233"/>
      <c r="I26" s="233"/>
      <c r="J26" s="233"/>
      <c r="K26" s="233"/>
      <c r="L26" s="233"/>
      <c r="M26" s="251"/>
      <c r="N26" s="249"/>
      <c r="O26" s="524">
        <v>12050266996</v>
      </c>
      <c r="P26" s="251"/>
      <c r="Q26" s="251"/>
      <c r="R26" s="250">
        <v>4868724465</v>
      </c>
      <c r="S26" s="524">
        <v>5773289482</v>
      </c>
      <c r="T26" s="251"/>
      <c r="U26" s="249"/>
    </row>
    <row r="27" spans="1:21" ht="150">
      <c r="A27" s="233" t="s">
        <v>2344</v>
      </c>
      <c r="B27" s="233" t="s">
        <v>2345</v>
      </c>
      <c r="C27" s="233">
        <v>7939</v>
      </c>
      <c r="D27" s="233" t="s">
        <v>414</v>
      </c>
      <c r="E27" s="233">
        <v>3</v>
      </c>
      <c r="F27" s="233" t="s">
        <v>2356</v>
      </c>
      <c r="G27" s="233"/>
      <c r="H27" s="233"/>
      <c r="I27" s="233"/>
      <c r="J27" s="233"/>
      <c r="K27" s="233"/>
      <c r="L27" s="233"/>
      <c r="M27" s="251"/>
      <c r="N27" s="249"/>
      <c r="O27" s="524">
        <v>18317585376</v>
      </c>
      <c r="P27" s="251"/>
      <c r="Q27" s="251"/>
      <c r="R27" s="250">
        <v>3033283440</v>
      </c>
      <c r="S27" s="524">
        <v>7783675294</v>
      </c>
      <c r="T27" s="251"/>
      <c r="U27" s="249"/>
    </row>
    <row r="28" spans="1:21" ht="150">
      <c r="A28" s="233" t="s">
        <v>2344</v>
      </c>
      <c r="B28" s="233" t="s">
        <v>2345</v>
      </c>
      <c r="C28" s="233">
        <v>7939</v>
      </c>
      <c r="D28" s="233" t="s">
        <v>414</v>
      </c>
      <c r="E28" s="233">
        <v>4</v>
      </c>
      <c r="F28" s="233" t="s">
        <v>2360</v>
      </c>
      <c r="G28" s="233"/>
      <c r="H28" s="233"/>
      <c r="I28" s="233"/>
      <c r="J28" s="233"/>
      <c r="K28" s="233"/>
      <c r="L28" s="233"/>
      <c r="M28" s="251"/>
      <c r="N28" s="249"/>
      <c r="O28" s="524">
        <v>1110486447</v>
      </c>
      <c r="P28" s="251"/>
      <c r="Q28" s="251"/>
      <c r="R28" s="250">
        <v>46823400</v>
      </c>
      <c r="S28" s="524">
        <v>463877945</v>
      </c>
      <c r="T28" s="251"/>
      <c r="U28" s="249"/>
    </row>
    <row r="29" spans="1:21" ht="150">
      <c r="A29" s="233" t="s">
        <v>2344</v>
      </c>
      <c r="B29" s="233" t="s">
        <v>2345</v>
      </c>
      <c r="C29" s="233">
        <v>7939</v>
      </c>
      <c r="D29" s="233" t="s">
        <v>414</v>
      </c>
      <c r="E29" s="233">
        <v>5</v>
      </c>
      <c r="F29" s="233" t="s">
        <v>2364</v>
      </c>
      <c r="G29" s="233"/>
      <c r="H29" s="252"/>
      <c r="I29" s="252"/>
      <c r="J29" s="252"/>
      <c r="K29" s="252"/>
      <c r="L29" s="252"/>
      <c r="M29" s="251"/>
      <c r="N29" s="249"/>
      <c r="O29" s="524">
        <v>31774547280</v>
      </c>
      <c r="P29" s="251"/>
      <c r="Q29" s="251"/>
      <c r="R29" s="250">
        <v>14458239061</v>
      </c>
      <c r="S29" s="524">
        <v>20269110267</v>
      </c>
      <c r="T29" s="251"/>
      <c r="U29" s="249"/>
    </row>
    <row r="30" spans="1:21" s="264" customFormat="1" ht="45">
      <c r="A30" s="259" t="s">
        <v>2309</v>
      </c>
      <c r="B30" s="259" t="s">
        <v>2233</v>
      </c>
      <c r="C30" s="247">
        <v>7940</v>
      </c>
      <c r="D30" s="247" t="s">
        <v>392</v>
      </c>
      <c r="E30" s="247">
        <v>1</v>
      </c>
      <c r="F30" s="260" t="s">
        <v>393</v>
      </c>
      <c r="G30" s="260"/>
      <c r="H30" s="247"/>
      <c r="I30" s="247"/>
      <c r="J30" s="247"/>
      <c r="K30" s="247"/>
      <c r="L30" s="247"/>
      <c r="M30" s="261"/>
      <c r="N30" s="262"/>
      <c r="O30" s="524">
        <v>5709280000</v>
      </c>
      <c r="P30" s="263"/>
      <c r="Q30" s="251"/>
      <c r="R30" s="250">
        <v>1586684500</v>
      </c>
      <c r="S30" s="524">
        <v>2804909000</v>
      </c>
      <c r="T30" s="251"/>
      <c r="U30" s="249"/>
    </row>
    <row r="31" spans="1:21" s="264" customFormat="1" ht="45">
      <c r="A31" s="259" t="s">
        <v>2309</v>
      </c>
      <c r="B31" s="259" t="s">
        <v>2233</v>
      </c>
      <c r="C31" s="247">
        <v>7940</v>
      </c>
      <c r="D31" s="247" t="s">
        <v>392</v>
      </c>
      <c r="E31" s="247">
        <v>2</v>
      </c>
      <c r="F31" s="260" t="s">
        <v>2373</v>
      </c>
      <c r="G31" s="260"/>
      <c r="H31" s="247"/>
      <c r="I31" s="247"/>
      <c r="J31" s="247"/>
      <c r="K31" s="247"/>
      <c r="L31" s="247"/>
      <c r="M31" s="261"/>
      <c r="N31" s="262"/>
      <c r="O31" s="524">
        <v>5454490193</v>
      </c>
      <c r="P31" s="263"/>
      <c r="Q31" s="251"/>
      <c r="R31" s="250">
        <v>1236735867</v>
      </c>
      <c r="S31" s="524">
        <v>2289593459</v>
      </c>
      <c r="T31" s="251"/>
      <c r="U31" s="249"/>
    </row>
    <row r="32" spans="1:21" s="264" customFormat="1" ht="45">
      <c r="A32" s="259" t="s">
        <v>2309</v>
      </c>
      <c r="B32" s="259" t="s">
        <v>2233</v>
      </c>
      <c r="C32" s="247">
        <v>7940</v>
      </c>
      <c r="D32" s="247" t="s">
        <v>392</v>
      </c>
      <c r="E32" s="247">
        <v>3</v>
      </c>
      <c r="F32" s="260" t="s">
        <v>2377</v>
      </c>
      <c r="G32" s="260"/>
      <c r="H32" s="247"/>
      <c r="I32" s="247"/>
      <c r="J32" s="247"/>
      <c r="K32" s="247"/>
      <c r="L32" s="247"/>
      <c r="M32" s="261"/>
      <c r="N32" s="262"/>
      <c r="O32" s="524">
        <v>380496000</v>
      </c>
      <c r="P32" s="263"/>
      <c r="Q32" s="251"/>
      <c r="R32" s="250">
        <v>94989000</v>
      </c>
      <c r="S32" s="524">
        <v>121735500</v>
      </c>
      <c r="T32" s="251"/>
      <c r="U32" s="249"/>
    </row>
    <row r="33" spans="1:21" s="264" customFormat="1" ht="45">
      <c r="A33" s="259" t="s">
        <v>2309</v>
      </c>
      <c r="B33" s="259" t="s">
        <v>2233</v>
      </c>
      <c r="C33" s="247">
        <v>7940</v>
      </c>
      <c r="D33" s="247" t="s">
        <v>392</v>
      </c>
      <c r="E33" s="247">
        <v>4</v>
      </c>
      <c r="F33" s="260" t="s">
        <v>2381</v>
      </c>
      <c r="G33" s="260"/>
      <c r="H33" s="247"/>
      <c r="I33" s="247"/>
      <c r="J33" s="247"/>
      <c r="K33" s="247"/>
      <c r="L33" s="247"/>
      <c r="M33" s="261"/>
      <c r="N33" s="262"/>
      <c r="O33" s="524">
        <v>680571000</v>
      </c>
      <c r="P33" s="263"/>
      <c r="Q33" s="251"/>
      <c r="R33" s="250">
        <v>87065500</v>
      </c>
      <c r="S33" s="524">
        <v>156237500</v>
      </c>
      <c r="T33" s="251"/>
      <c r="U33" s="249"/>
    </row>
    <row r="34" spans="1:21" s="264" customFormat="1" ht="45">
      <c r="A34" s="259" t="s">
        <v>2309</v>
      </c>
      <c r="B34" s="259" t="s">
        <v>2233</v>
      </c>
      <c r="C34" s="247">
        <v>7940</v>
      </c>
      <c r="D34" s="247" t="s">
        <v>392</v>
      </c>
      <c r="E34" s="247">
        <v>5</v>
      </c>
      <c r="F34" s="260" t="s">
        <v>2385</v>
      </c>
      <c r="G34" s="260"/>
      <c r="H34" s="265"/>
      <c r="I34" s="265"/>
      <c r="J34" s="265"/>
      <c r="K34" s="265"/>
      <c r="L34" s="265"/>
      <c r="M34" s="261"/>
      <c r="N34" s="262"/>
      <c r="O34" s="524">
        <v>2712990000</v>
      </c>
      <c r="P34" s="263"/>
      <c r="Q34" s="251"/>
      <c r="R34" s="250">
        <v>965419500</v>
      </c>
      <c r="S34" s="524">
        <v>1290178000</v>
      </c>
      <c r="T34" s="251"/>
      <c r="U34" s="249"/>
    </row>
    <row r="35" spans="1:21" s="264" customFormat="1" ht="45">
      <c r="A35" s="259" t="s">
        <v>2309</v>
      </c>
      <c r="B35" s="259" t="s">
        <v>2233</v>
      </c>
      <c r="C35" s="247">
        <v>7940</v>
      </c>
      <c r="D35" s="247" t="s">
        <v>392</v>
      </c>
      <c r="E35" s="247">
        <v>6</v>
      </c>
      <c r="F35" s="260" t="s">
        <v>2389</v>
      </c>
      <c r="G35" s="260"/>
      <c r="H35" s="247"/>
      <c r="I35" s="247"/>
      <c r="J35" s="247"/>
      <c r="K35" s="247"/>
      <c r="L35" s="247"/>
      <c r="M35" s="261"/>
      <c r="N35" s="262"/>
      <c r="O35" s="524">
        <v>395000807</v>
      </c>
      <c r="P35" s="263"/>
      <c r="Q35" s="251"/>
      <c r="R35" s="250">
        <v>30157500</v>
      </c>
      <c r="S35" s="524">
        <v>122554500</v>
      </c>
      <c r="T35" s="251"/>
      <c r="U35" s="249"/>
    </row>
    <row r="36" spans="1:21" s="264" customFormat="1" ht="45">
      <c r="A36" s="259" t="s">
        <v>2309</v>
      </c>
      <c r="B36" s="259" t="s">
        <v>2233</v>
      </c>
      <c r="C36" s="247">
        <v>7940</v>
      </c>
      <c r="D36" s="247" t="s">
        <v>392</v>
      </c>
      <c r="E36" s="247">
        <v>7</v>
      </c>
      <c r="F36" s="260" t="s">
        <v>2395</v>
      </c>
      <c r="G36" s="260"/>
      <c r="H36" s="259"/>
      <c r="I36" s="259"/>
      <c r="J36" s="259"/>
      <c r="K36" s="259"/>
      <c r="L36" s="247"/>
      <c r="M36" s="261"/>
      <c r="N36" s="262"/>
      <c r="O36" s="524">
        <v>436612000</v>
      </c>
      <c r="P36" s="263"/>
      <c r="Q36" s="251"/>
      <c r="R36" s="250">
        <v>73530000</v>
      </c>
      <c r="S36" s="524">
        <v>112434000</v>
      </c>
      <c r="T36" s="251"/>
      <c r="U36" s="249"/>
    </row>
    <row r="37" spans="1:21" ht="60">
      <c r="A37" s="233" t="s">
        <v>2401</v>
      </c>
      <c r="B37" s="233" t="s">
        <v>2402</v>
      </c>
      <c r="C37" s="233">
        <v>7942</v>
      </c>
      <c r="D37" s="233" t="s">
        <v>1528</v>
      </c>
      <c r="E37" s="233">
        <v>1</v>
      </c>
      <c r="F37" s="233" t="s">
        <v>2403</v>
      </c>
      <c r="G37" s="233"/>
      <c r="H37" s="253"/>
      <c r="I37" s="253"/>
      <c r="J37" s="253"/>
      <c r="K37" s="253"/>
      <c r="L37" s="266"/>
      <c r="M37" s="251"/>
      <c r="N37" s="249"/>
      <c r="O37" s="524">
        <v>1503773847</v>
      </c>
      <c r="P37" s="251"/>
      <c r="Q37" s="251"/>
      <c r="R37" s="250">
        <v>349982100</v>
      </c>
      <c r="S37" s="524">
        <v>441242100</v>
      </c>
      <c r="T37" s="251"/>
      <c r="U37" s="249"/>
    </row>
    <row r="38" spans="1:21" ht="60">
      <c r="A38" s="233" t="s">
        <v>2401</v>
      </c>
      <c r="B38" s="233" t="s">
        <v>2402</v>
      </c>
      <c r="C38" s="233">
        <v>7942</v>
      </c>
      <c r="D38" s="233" t="s">
        <v>1528</v>
      </c>
      <c r="E38" s="233">
        <v>2</v>
      </c>
      <c r="F38" s="233" t="s">
        <v>2407</v>
      </c>
      <c r="G38" s="233"/>
      <c r="H38" s="253"/>
      <c r="I38" s="253"/>
      <c r="J38" s="253"/>
      <c r="K38" s="253"/>
      <c r="L38" s="266"/>
      <c r="M38" s="251"/>
      <c r="N38" s="249"/>
      <c r="O38" s="524">
        <v>593506500</v>
      </c>
      <c r="P38" s="251"/>
      <c r="Q38" s="251"/>
      <c r="R38" s="250">
        <v>593506500</v>
      </c>
      <c r="S38" s="524">
        <v>593506500</v>
      </c>
      <c r="T38" s="251"/>
      <c r="U38" s="249"/>
    </row>
    <row r="39" spans="1:21" ht="60">
      <c r="A39" s="233" t="s">
        <v>2401</v>
      </c>
      <c r="B39" s="233" t="s">
        <v>2402</v>
      </c>
      <c r="C39" s="233">
        <v>7942</v>
      </c>
      <c r="D39" s="233" t="s">
        <v>1528</v>
      </c>
      <c r="E39" s="233">
        <v>3</v>
      </c>
      <c r="F39" s="233" t="s">
        <v>2411</v>
      </c>
      <c r="G39" s="233"/>
      <c r="H39" s="253"/>
      <c r="I39" s="253"/>
      <c r="J39" s="253"/>
      <c r="K39" s="253"/>
      <c r="L39" s="266"/>
      <c r="M39" s="251"/>
      <c r="N39" s="249"/>
      <c r="O39" s="524">
        <v>887731245</v>
      </c>
      <c r="P39" s="251"/>
      <c r="Q39" s="251"/>
      <c r="R39" s="250">
        <v>69666667</v>
      </c>
      <c r="S39" s="524">
        <v>152266667</v>
      </c>
      <c r="T39" s="251"/>
      <c r="U39" s="249"/>
    </row>
    <row r="40" spans="1:21" ht="60">
      <c r="A40" s="233" t="s">
        <v>2401</v>
      </c>
      <c r="B40" s="233" t="s">
        <v>2402</v>
      </c>
      <c r="C40" s="233">
        <v>7942</v>
      </c>
      <c r="D40" s="233" t="s">
        <v>1528</v>
      </c>
      <c r="E40" s="233">
        <v>4</v>
      </c>
      <c r="F40" s="233" t="s">
        <v>2416</v>
      </c>
      <c r="G40" s="233"/>
      <c r="H40" s="253"/>
      <c r="I40" s="253"/>
      <c r="J40" s="253"/>
      <c r="K40" s="253"/>
      <c r="L40" s="253"/>
      <c r="M40" s="251"/>
      <c r="N40" s="249"/>
      <c r="O40" s="524">
        <v>992671890</v>
      </c>
      <c r="P40" s="251"/>
      <c r="Q40" s="251"/>
      <c r="R40" s="250">
        <v>47459890</v>
      </c>
      <c r="S40" s="524">
        <v>62659890</v>
      </c>
      <c r="T40" s="251"/>
      <c r="U40" s="249"/>
    </row>
    <row r="41" spans="1:21" ht="60">
      <c r="A41" s="233" t="s">
        <v>2401</v>
      </c>
      <c r="B41" s="233" t="s">
        <v>2402</v>
      </c>
      <c r="C41" s="233">
        <v>7942</v>
      </c>
      <c r="D41" s="233" t="s">
        <v>1528</v>
      </c>
      <c r="E41" s="233">
        <v>5</v>
      </c>
      <c r="F41" s="233" t="s">
        <v>2422</v>
      </c>
      <c r="G41" s="233"/>
      <c r="H41" s="252"/>
      <c r="I41" s="252"/>
      <c r="J41" s="252"/>
      <c r="K41" s="252"/>
      <c r="L41" s="252"/>
      <c r="M41" s="251"/>
      <c r="N41" s="249"/>
      <c r="O41" s="524">
        <v>5759379518</v>
      </c>
      <c r="P41" s="251"/>
      <c r="Q41" s="251"/>
      <c r="R41" s="250">
        <v>3142747374</v>
      </c>
      <c r="S41" s="524">
        <v>3965299981</v>
      </c>
      <c r="T41" s="251"/>
      <c r="U41" s="249"/>
    </row>
    <row r="42" spans="1:21" ht="90">
      <c r="A42" s="233" t="s">
        <v>2426</v>
      </c>
      <c r="B42" s="233" t="s">
        <v>2427</v>
      </c>
      <c r="C42" s="233">
        <v>7945</v>
      </c>
      <c r="D42" s="233" t="s">
        <v>668</v>
      </c>
      <c r="E42" s="233">
        <v>1</v>
      </c>
      <c r="F42" s="233" t="s">
        <v>2428</v>
      </c>
      <c r="G42" s="233"/>
      <c r="H42" s="267"/>
      <c r="I42" s="267"/>
      <c r="J42" s="267"/>
      <c r="K42" s="267"/>
      <c r="L42" s="267"/>
      <c r="M42" s="251"/>
      <c r="N42" s="249"/>
      <c r="O42" s="524">
        <v>53347203174</v>
      </c>
      <c r="P42" s="251"/>
      <c r="Q42" s="251"/>
      <c r="R42" s="250">
        <v>35671129208</v>
      </c>
      <c r="S42" s="524">
        <v>39164349988</v>
      </c>
      <c r="T42" s="251"/>
      <c r="U42" s="249"/>
    </row>
    <row r="43" spans="1:21" ht="90">
      <c r="A43" s="233" t="s">
        <v>2426</v>
      </c>
      <c r="B43" s="233" t="s">
        <v>2427</v>
      </c>
      <c r="C43" s="233">
        <v>7945</v>
      </c>
      <c r="D43" s="233" t="s">
        <v>668</v>
      </c>
      <c r="E43" s="233">
        <v>2</v>
      </c>
      <c r="F43" s="233" t="s">
        <v>2434</v>
      </c>
      <c r="G43" s="233"/>
      <c r="H43" s="267"/>
      <c r="I43" s="267"/>
      <c r="J43" s="267"/>
      <c r="K43" s="267"/>
      <c r="L43" s="267"/>
      <c r="M43" s="251"/>
      <c r="N43" s="249"/>
      <c r="O43" s="524">
        <v>10891546826</v>
      </c>
      <c r="P43" s="251"/>
      <c r="Q43" s="251"/>
      <c r="R43" s="250">
        <v>2989657246</v>
      </c>
      <c r="S43" s="524">
        <v>3334486963</v>
      </c>
      <c r="T43" s="251"/>
      <c r="U43" s="249"/>
    </row>
    <row r="44" spans="1:21" ht="105">
      <c r="A44" s="233" t="s">
        <v>2285</v>
      </c>
      <c r="B44" s="233" t="s">
        <v>2286</v>
      </c>
      <c r="C44" s="233">
        <v>7946</v>
      </c>
      <c r="D44" s="233" t="s">
        <v>236</v>
      </c>
      <c r="E44" s="233">
        <v>1</v>
      </c>
      <c r="F44" s="233" t="s">
        <v>2439</v>
      </c>
      <c r="G44" s="233"/>
      <c r="H44" s="252"/>
      <c r="I44" s="252"/>
      <c r="J44" s="252"/>
      <c r="K44" s="252"/>
      <c r="L44" s="268"/>
      <c r="M44" s="251"/>
      <c r="N44" s="249"/>
      <c r="O44" s="524">
        <v>266027734004</v>
      </c>
      <c r="P44" s="251"/>
      <c r="Q44" s="251"/>
      <c r="R44" s="250">
        <v>177096895279</v>
      </c>
      <c r="S44" s="524">
        <v>246360459080</v>
      </c>
      <c r="T44" s="251"/>
      <c r="U44" s="249"/>
    </row>
    <row r="45" spans="1:21" ht="105">
      <c r="A45" s="233" t="s">
        <v>2285</v>
      </c>
      <c r="B45" s="233" t="s">
        <v>2286</v>
      </c>
      <c r="C45" s="233">
        <v>7946</v>
      </c>
      <c r="D45" s="233" t="s">
        <v>236</v>
      </c>
      <c r="E45" s="233">
        <v>2</v>
      </c>
      <c r="F45" s="233" t="s">
        <v>2445</v>
      </c>
      <c r="G45" s="233"/>
      <c r="H45" s="252"/>
      <c r="I45" s="252"/>
      <c r="J45" s="252"/>
      <c r="K45" s="252"/>
      <c r="L45" s="268"/>
      <c r="M45" s="251"/>
      <c r="N45" s="249"/>
      <c r="O45" s="524">
        <v>302043996992</v>
      </c>
      <c r="P45" s="251"/>
      <c r="Q45" s="251"/>
      <c r="R45" s="250">
        <v>54494727515</v>
      </c>
      <c r="S45" s="524">
        <v>135312633865</v>
      </c>
      <c r="T45" s="251"/>
      <c r="U45" s="249"/>
    </row>
    <row r="46" spans="1:21" ht="105">
      <c r="A46" s="233" t="s">
        <v>2285</v>
      </c>
      <c r="B46" s="233" t="s">
        <v>2286</v>
      </c>
      <c r="C46" s="233">
        <v>7946</v>
      </c>
      <c r="D46" s="233" t="s">
        <v>236</v>
      </c>
      <c r="E46" s="233">
        <v>3</v>
      </c>
      <c r="F46" s="233" t="s">
        <v>2449</v>
      </c>
      <c r="G46" s="233"/>
      <c r="H46" s="252"/>
      <c r="I46" s="252"/>
      <c r="J46" s="252"/>
      <c r="K46" s="252"/>
      <c r="L46" s="268"/>
      <c r="M46" s="251"/>
      <c r="N46" s="249"/>
      <c r="O46" s="524">
        <v>2695495480</v>
      </c>
      <c r="P46" s="251"/>
      <c r="Q46" s="251"/>
      <c r="R46" s="250">
        <v>71502828</v>
      </c>
      <c r="S46" s="524">
        <v>1413832467</v>
      </c>
      <c r="T46" s="251"/>
      <c r="U46" s="249"/>
    </row>
    <row r="47" spans="1:21" ht="105">
      <c r="A47" s="233" t="s">
        <v>2285</v>
      </c>
      <c r="B47" s="233" t="s">
        <v>2286</v>
      </c>
      <c r="C47" s="233">
        <v>7946</v>
      </c>
      <c r="D47" s="233" t="s">
        <v>236</v>
      </c>
      <c r="E47" s="233">
        <v>4</v>
      </c>
      <c r="F47" s="233" t="s">
        <v>2455</v>
      </c>
      <c r="G47" s="233"/>
      <c r="H47" s="252"/>
      <c r="I47" s="252"/>
      <c r="J47" s="252"/>
      <c r="K47" s="233"/>
      <c r="L47" s="268"/>
      <c r="M47" s="251"/>
      <c r="N47" s="249"/>
      <c r="O47" s="524">
        <v>288889524</v>
      </c>
      <c r="P47" s="251"/>
      <c r="Q47" s="251"/>
      <c r="R47" s="250">
        <v>75578460</v>
      </c>
      <c r="S47" s="524">
        <v>128440188</v>
      </c>
      <c r="T47" s="251"/>
      <c r="U47" s="249"/>
    </row>
    <row r="48" spans="1:21" ht="90">
      <c r="A48" s="233" t="s">
        <v>2309</v>
      </c>
      <c r="B48" s="233" t="s">
        <v>2459</v>
      </c>
      <c r="C48" s="233">
        <v>7947</v>
      </c>
      <c r="D48" s="233" t="s">
        <v>422</v>
      </c>
      <c r="E48" s="233">
        <v>1</v>
      </c>
      <c r="F48" s="233" t="s">
        <v>2460</v>
      </c>
      <c r="G48" s="233"/>
      <c r="H48" s="233"/>
      <c r="I48" s="233"/>
      <c r="J48" s="233"/>
      <c r="K48" s="233"/>
      <c r="L48" s="233"/>
      <c r="M48" s="251"/>
      <c r="N48" s="249"/>
      <c r="O48" s="524">
        <v>3764141898</v>
      </c>
      <c r="P48" s="251"/>
      <c r="Q48" s="251"/>
      <c r="R48" s="250">
        <v>1419392672</v>
      </c>
      <c r="S48" s="524">
        <v>2830765059</v>
      </c>
      <c r="T48" s="251"/>
      <c r="U48" s="249"/>
    </row>
    <row r="49" spans="1:21" ht="90">
      <c r="A49" s="233" t="s">
        <v>2309</v>
      </c>
      <c r="B49" s="233" t="s">
        <v>2459</v>
      </c>
      <c r="C49" s="233">
        <v>7947</v>
      </c>
      <c r="D49" s="233" t="s">
        <v>422</v>
      </c>
      <c r="E49" s="233">
        <v>2</v>
      </c>
      <c r="F49" s="233" t="s">
        <v>2465</v>
      </c>
      <c r="G49" s="233"/>
      <c r="H49" s="233"/>
      <c r="I49" s="233"/>
      <c r="J49" s="233"/>
      <c r="K49" s="233"/>
      <c r="L49" s="233"/>
      <c r="M49" s="251"/>
      <c r="N49" s="249"/>
      <c r="O49" s="524">
        <v>4043232102</v>
      </c>
      <c r="P49" s="251"/>
      <c r="Q49" s="251"/>
      <c r="R49" s="250">
        <v>1512734440</v>
      </c>
      <c r="S49" s="524">
        <v>2769051391</v>
      </c>
      <c r="T49" s="251"/>
      <c r="U49" s="249"/>
    </row>
    <row r="50" spans="1:21" ht="90">
      <c r="A50" s="233" t="s">
        <v>2309</v>
      </c>
      <c r="B50" s="233" t="s">
        <v>2459</v>
      </c>
      <c r="C50" s="233">
        <v>7947</v>
      </c>
      <c r="D50" s="233" t="s">
        <v>422</v>
      </c>
      <c r="E50" s="233">
        <v>3</v>
      </c>
      <c r="F50" s="233" t="s">
        <v>2469</v>
      </c>
      <c r="G50" s="233"/>
      <c r="H50" s="233"/>
      <c r="I50" s="233"/>
      <c r="J50" s="233"/>
      <c r="K50" s="233"/>
      <c r="L50" s="233"/>
      <c r="M50" s="251"/>
      <c r="N50" s="249"/>
      <c r="O50" s="524">
        <v>5101145000</v>
      </c>
      <c r="P50" s="251"/>
      <c r="Q50" s="251"/>
      <c r="R50" s="250">
        <v>1232381144</v>
      </c>
      <c r="S50" s="524">
        <v>3114879302</v>
      </c>
      <c r="T50" s="251"/>
      <c r="U50" s="249"/>
    </row>
    <row r="51" spans="1:21" ht="90">
      <c r="A51" s="233" t="s">
        <v>2309</v>
      </c>
      <c r="B51" s="233" t="s">
        <v>2459</v>
      </c>
      <c r="C51" s="233">
        <v>7947</v>
      </c>
      <c r="D51" s="233" t="s">
        <v>422</v>
      </c>
      <c r="E51" s="233">
        <v>4</v>
      </c>
      <c r="F51" s="233" t="s">
        <v>2473</v>
      </c>
      <c r="G51" s="233"/>
      <c r="H51" s="233"/>
      <c r="I51" s="233"/>
      <c r="J51" s="233"/>
      <c r="K51" s="233"/>
      <c r="L51" s="233"/>
      <c r="M51" s="251"/>
      <c r="N51" s="249"/>
      <c r="O51" s="524">
        <v>1210039000</v>
      </c>
      <c r="P51" s="251"/>
      <c r="Q51" s="251"/>
      <c r="R51" s="250">
        <v>954543200</v>
      </c>
      <c r="S51" s="524">
        <v>1210038200</v>
      </c>
      <c r="T51" s="251"/>
      <c r="U51" s="249"/>
    </row>
    <row r="52" spans="1:21" ht="90">
      <c r="A52" s="233" t="s">
        <v>2309</v>
      </c>
      <c r="B52" s="233" t="s">
        <v>2459</v>
      </c>
      <c r="C52" s="233">
        <v>7948</v>
      </c>
      <c r="D52" s="233" t="s">
        <v>379</v>
      </c>
      <c r="E52" s="233">
        <v>1</v>
      </c>
      <c r="F52" s="233" t="s">
        <v>2477</v>
      </c>
      <c r="G52" s="233"/>
      <c r="H52" s="233"/>
      <c r="I52" s="233"/>
      <c r="J52" s="233"/>
      <c r="K52" s="233"/>
      <c r="L52" s="268"/>
      <c r="M52" s="251"/>
      <c r="N52" s="249"/>
      <c r="O52" s="524">
        <v>4201160256</v>
      </c>
      <c r="P52" s="251"/>
      <c r="Q52" s="251"/>
      <c r="R52" s="250">
        <v>17960324</v>
      </c>
      <c r="S52" s="524">
        <v>876256803</v>
      </c>
      <c r="T52" s="251"/>
      <c r="U52" s="249"/>
    </row>
    <row r="53" spans="1:21" ht="90">
      <c r="A53" s="233" t="s">
        <v>2309</v>
      </c>
      <c r="B53" s="233" t="s">
        <v>2459</v>
      </c>
      <c r="C53" s="233">
        <v>7948</v>
      </c>
      <c r="D53" s="233" t="s">
        <v>379</v>
      </c>
      <c r="E53" s="233">
        <v>2</v>
      </c>
      <c r="F53" s="233" t="s">
        <v>2482</v>
      </c>
      <c r="G53" s="233"/>
      <c r="H53" s="233"/>
      <c r="I53" s="233"/>
      <c r="J53" s="233"/>
      <c r="K53" s="233"/>
      <c r="L53" s="233"/>
      <c r="M53" s="251"/>
      <c r="N53" s="249"/>
      <c r="O53" s="524">
        <v>76212426100</v>
      </c>
      <c r="P53" s="251"/>
      <c r="Q53" s="251"/>
      <c r="R53" s="250">
        <v>25832168494</v>
      </c>
      <c r="S53" s="524">
        <v>29616247437</v>
      </c>
      <c r="T53" s="251"/>
      <c r="U53" s="249"/>
    </row>
    <row r="54" spans="1:21" ht="90">
      <c r="A54" s="233" t="s">
        <v>2309</v>
      </c>
      <c r="B54" s="233" t="s">
        <v>2459</v>
      </c>
      <c r="C54" s="233">
        <v>7948</v>
      </c>
      <c r="D54" s="233" t="s">
        <v>379</v>
      </c>
      <c r="E54" s="233">
        <v>3</v>
      </c>
      <c r="F54" s="233" t="s">
        <v>2486</v>
      </c>
      <c r="G54" s="233"/>
      <c r="H54" s="233"/>
      <c r="I54" s="233"/>
      <c r="J54" s="233"/>
      <c r="K54" s="233"/>
      <c r="L54" s="268"/>
      <c r="M54" s="251"/>
      <c r="N54" s="249"/>
      <c r="O54" s="524">
        <v>3109053110</v>
      </c>
      <c r="P54" s="251"/>
      <c r="Q54" s="251"/>
      <c r="R54" s="250">
        <v>132556590</v>
      </c>
      <c r="S54" s="524">
        <v>882834551</v>
      </c>
      <c r="T54" s="251"/>
      <c r="U54" s="249"/>
    </row>
    <row r="55" spans="1:21" ht="90">
      <c r="A55" s="233" t="s">
        <v>2309</v>
      </c>
      <c r="B55" s="233" t="s">
        <v>2459</v>
      </c>
      <c r="C55" s="233">
        <v>7948</v>
      </c>
      <c r="D55" s="233" t="s">
        <v>379</v>
      </c>
      <c r="E55" s="233">
        <v>4</v>
      </c>
      <c r="F55" s="233" t="s">
        <v>2491</v>
      </c>
      <c r="G55" s="233"/>
      <c r="H55" s="233"/>
      <c r="I55" s="233"/>
      <c r="J55" s="233"/>
      <c r="K55" s="233"/>
      <c r="L55" s="233"/>
      <c r="M55" s="251"/>
      <c r="N55" s="249"/>
      <c r="O55" s="524">
        <v>4081742534</v>
      </c>
      <c r="P55" s="251"/>
      <c r="Q55" s="251"/>
      <c r="R55" s="250">
        <v>344201851</v>
      </c>
      <c r="S55" s="524">
        <v>1368729735</v>
      </c>
      <c r="T55" s="251"/>
      <c r="U55" s="249"/>
    </row>
    <row r="56" spans="1:21" ht="45">
      <c r="A56" s="233" t="s">
        <v>2285</v>
      </c>
      <c r="B56" s="233" t="s">
        <v>2495</v>
      </c>
      <c r="C56" s="233">
        <v>7955</v>
      </c>
      <c r="D56" s="233" t="s">
        <v>256</v>
      </c>
      <c r="E56" s="233">
        <v>1</v>
      </c>
      <c r="F56" s="233" t="s">
        <v>2496</v>
      </c>
      <c r="G56" s="233"/>
      <c r="H56" s="233"/>
      <c r="I56" s="233"/>
      <c r="J56" s="233"/>
      <c r="K56" s="233"/>
      <c r="L56" s="233"/>
      <c r="M56" s="248"/>
      <c r="N56" s="249"/>
      <c r="O56" s="524">
        <v>147663395958</v>
      </c>
      <c r="P56" s="251"/>
      <c r="Q56" s="251"/>
      <c r="R56" s="250">
        <v>124650162986</v>
      </c>
      <c r="S56" s="524">
        <v>133250551108</v>
      </c>
      <c r="T56" s="251"/>
      <c r="U56" s="249"/>
    </row>
    <row r="57" spans="1:21" ht="45">
      <c r="A57" s="233" t="s">
        <v>2285</v>
      </c>
      <c r="B57" s="233" t="s">
        <v>2495</v>
      </c>
      <c r="C57" s="233">
        <v>7955</v>
      </c>
      <c r="D57" s="233" t="s">
        <v>256</v>
      </c>
      <c r="E57" s="233">
        <v>2</v>
      </c>
      <c r="F57" s="233" t="s">
        <v>2501</v>
      </c>
      <c r="G57" s="233"/>
      <c r="H57" s="233"/>
      <c r="I57" s="233"/>
      <c r="J57" s="233"/>
      <c r="K57" s="233"/>
      <c r="L57" s="233"/>
      <c r="M57" s="248"/>
      <c r="N57" s="249"/>
      <c r="O57" s="524">
        <v>247960164</v>
      </c>
      <c r="P57" s="251"/>
      <c r="Q57" s="251"/>
      <c r="R57" s="250">
        <v>40924224</v>
      </c>
      <c r="S57" s="524">
        <v>71919504</v>
      </c>
      <c r="T57" s="251"/>
      <c r="U57" s="249"/>
    </row>
    <row r="58" spans="1:21" ht="105">
      <c r="A58" s="233" t="s">
        <v>2285</v>
      </c>
      <c r="B58" s="233" t="s">
        <v>2495</v>
      </c>
      <c r="C58" s="233">
        <v>7955</v>
      </c>
      <c r="D58" s="233" t="s">
        <v>256</v>
      </c>
      <c r="E58" s="233">
        <v>3</v>
      </c>
      <c r="F58" s="233" t="s">
        <v>2505</v>
      </c>
      <c r="G58" s="233"/>
      <c r="H58" s="252"/>
      <c r="I58" s="252"/>
      <c r="J58" s="252"/>
      <c r="K58" s="252"/>
      <c r="L58" s="252"/>
      <c r="M58" s="248"/>
      <c r="N58" s="249"/>
      <c r="O58" s="524">
        <v>5694116814</v>
      </c>
      <c r="P58" s="251"/>
      <c r="Q58" s="251"/>
      <c r="R58" s="250">
        <v>1827393813</v>
      </c>
      <c r="S58" s="524">
        <v>2552690310</v>
      </c>
      <c r="T58" s="251"/>
      <c r="U58" s="249"/>
    </row>
    <row r="59" spans="1:21" ht="45">
      <c r="A59" s="233" t="s">
        <v>2285</v>
      </c>
      <c r="B59" s="233" t="s">
        <v>2495</v>
      </c>
      <c r="C59" s="233">
        <v>7955</v>
      </c>
      <c r="D59" s="233" t="s">
        <v>256</v>
      </c>
      <c r="E59" s="233">
        <v>4</v>
      </c>
      <c r="F59" s="233" t="s">
        <v>2509</v>
      </c>
      <c r="G59" s="233"/>
      <c r="H59" s="233"/>
      <c r="I59" s="233"/>
      <c r="J59" s="233"/>
      <c r="K59" s="233"/>
      <c r="L59" s="233"/>
      <c r="M59" s="248"/>
      <c r="N59" s="249"/>
      <c r="O59" s="524">
        <v>2085448702</v>
      </c>
      <c r="P59" s="251"/>
      <c r="Q59" s="251"/>
      <c r="R59" s="250">
        <v>410354808</v>
      </c>
      <c r="S59" s="524">
        <v>855845550</v>
      </c>
      <c r="T59" s="251"/>
      <c r="U59" s="249"/>
    </row>
    <row r="60" spans="1:21" ht="45">
      <c r="A60" s="233" t="s">
        <v>2285</v>
      </c>
      <c r="B60" s="233" t="s">
        <v>2495</v>
      </c>
      <c r="C60" s="233">
        <v>7955</v>
      </c>
      <c r="D60" s="233" t="s">
        <v>256</v>
      </c>
      <c r="E60" s="233">
        <v>5</v>
      </c>
      <c r="F60" s="233" t="s">
        <v>2513</v>
      </c>
      <c r="G60" s="233"/>
      <c r="H60" s="233"/>
      <c r="I60" s="233"/>
      <c r="J60" s="233"/>
      <c r="K60" s="233"/>
      <c r="L60" s="233"/>
      <c r="M60" s="248"/>
      <c r="N60" s="249"/>
      <c r="O60" s="524">
        <v>444473048</v>
      </c>
      <c r="P60" s="251"/>
      <c r="Q60" s="251"/>
      <c r="R60" s="250">
        <v>88583760</v>
      </c>
      <c r="S60" s="524">
        <v>173188867</v>
      </c>
      <c r="T60" s="251"/>
      <c r="U60" s="249"/>
    </row>
    <row r="61" spans="1:21" ht="45">
      <c r="A61" s="233" t="s">
        <v>2285</v>
      </c>
      <c r="B61" s="233" t="s">
        <v>2495</v>
      </c>
      <c r="C61" s="233">
        <v>7955</v>
      </c>
      <c r="D61" s="233" t="s">
        <v>256</v>
      </c>
      <c r="E61" s="233">
        <v>6</v>
      </c>
      <c r="F61" s="233" t="s">
        <v>2517</v>
      </c>
      <c r="G61" s="233"/>
      <c r="H61" s="252"/>
      <c r="I61" s="252"/>
      <c r="J61" s="252"/>
      <c r="K61" s="252"/>
      <c r="L61" s="252"/>
      <c r="M61" s="248"/>
      <c r="N61" s="249"/>
      <c r="O61" s="524">
        <v>170464475</v>
      </c>
      <c r="P61" s="251"/>
      <c r="Q61" s="251"/>
      <c r="R61" s="250">
        <v>0</v>
      </c>
      <c r="S61" s="524">
        <v>54037544</v>
      </c>
      <c r="T61" s="251"/>
      <c r="U61" s="249"/>
    </row>
    <row r="62" spans="1:21" ht="45">
      <c r="A62" s="233" t="s">
        <v>2285</v>
      </c>
      <c r="B62" s="233" t="s">
        <v>2495</v>
      </c>
      <c r="C62" s="233">
        <v>7955</v>
      </c>
      <c r="D62" s="233" t="s">
        <v>256</v>
      </c>
      <c r="E62" s="233">
        <v>7</v>
      </c>
      <c r="F62" s="233" t="s">
        <v>2521</v>
      </c>
      <c r="G62" s="233"/>
      <c r="H62" s="252"/>
      <c r="I62" s="252"/>
      <c r="J62" s="252"/>
      <c r="K62" s="252"/>
      <c r="L62" s="252"/>
      <c r="M62" s="248"/>
      <c r="N62" s="249"/>
      <c r="O62" s="524">
        <v>3388434839</v>
      </c>
      <c r="P62" s="251"/>
      <c r="Q62" s="251"/>
      <c r="R62" s="250">
        <v>1047509093</v>
      </c>
      <c r="S62" s="524">
        <v>1100477009</v>
      </c>
      <c r="T62" s="251"/>
      <c r="U62" s="249"/>
    </row>
    <row r="63" spans="1:21" ht="45">
      <c r="A63" s="233" t="s">
        <v>2285</v>
      </c>
      <c r="B63" s="233" t="s">
        <v>2495</v>
      </c>
      <c r="C63" s="233">
        <v>7953</v>
      </c>
      <c r="D63" s="233" t="s">
        <v>329</v>
      </c>
      <c r="E63" s="233">
        <v>1</v>
      </c>
      <c r="F63" s="233" t="s">
        <v>2525</v>
      </c>
      <c r="G63" s="233"/>
      <c r="H63" s="233"/>
      <c r="I63" s="233"/>
      <c r="J63" s="233"/>
      <c r="K63" s="233"/>
      <c r="L63" s="233"/>
      <c r="M63" s="251"/>
      <c r="N63" s="249"/>
      <c r="O63" s="524">
        <v>125151904344</v>
      </c>
      <c r="P63" s="251"/>
      <c r="Q63" s="251"/>
      <c r="R63" s="250">
        <v>17680527025</v>
      </c>
      <c r="S63" s="524">
        <v>82586172393</v>
      </c>
      <c r="T63" s="251"/>
      <c r="U63" s="249"/>
    </row>
    <row r="64" spans="1:21" ht="75">
      <c r="A64" s="233" t="s">
        <v>2232</v>
      </c>
      <c r="B64" s="233" t="s">
        <v>2529</v>
      </c>
      <c r="C64" s="233">
        <v>7953</v>
      </c>
      <c r="D64" s="233" t="s">
        <v>329</v>
      </c>
      <c r="E64" s="233">
        <v>2</v>
      </c>
      <c r="F64" s="233" t="s">
        <v>2530</v>
      </c>
      <c r="G64" s="233"/>
      <c r="H64" s="233"/>
      <c r="I64" s="233"/>
      <c r="J64" s="233"/>
      <c r="K64" s="233"/>
      <c r="L64" s="233"/>
      <c r="M64" s="251"/>
      <c r="N64" s="249"/>
      <c r="O64" s="524">
        <v>93059046292</v>
      </c>
      <c r="P64" s="251"/>
      <c r="Q64" s="251"/>
      <c r="R64" s="250">
        <v>34131220118</v>
      </c>
      <c r="S64" s="524">
        <v>61706507953</v>
      </c>
      <c r="T64" s="251"/>
      <c r="U64" s="249"/>
    </row>
    <row r="65" spans="1:21" ht="75">
      <c r="A65" s="233" t="s">
        <v>2232</v>
      </c>
      <c r="B65" s="233" t="s">
        <v>2529</v>
      </c>
      <c r="C65" s="233">
        <v>7953</v>
      </c>
      <c r="D65" s="233" t="s">
        <v>329</v>
      </c>
      <c r="E65" s="233">
        <v>3</v>
      </c>
      <c r="F65" s="233" t="s">
        <v>2551</v>
      </c>
      <c r="G65" s="233"/>
      <c r="H65" s="233"/>
      <c r="I65" s="233"/>
      <c r="J65" s="233"/>
      <c r="K65" s="233"/>
      <c r="L65" s="233"/>
      <c r="M65" s="251"/>
      <c r="N65" s="249"/>
      <c r="O65" s="524">
        <v>24209274107</v>
      </c>
      <c r="P65" s="251"/>
      <c r="Q65" s="251"/>
      <c r="R65" s="250">
        <v>5511315460</v>
      </c>
      <c r="S65" s="524">
        <v>5805193407</v>
      </c>
      <c r="T65" s="251"/>
      <c r="U65" s="249"/>
    </row>
    <row r="66" spans="1:21" ht="75">
      <c r="A66" s="233" t="s">
        <v>2232</v>
      </c>
      <c r="B66" s="233" t="s">
        <v>2529</v>
      </c>
      <c r="C66" s="233">
        <v>7953</v>
      </c>
      <c r="D66" s="233" t="s">
        <v>329</v>
      </c>
      <c r="E66" s="233">
        <v>4</v>
      </c>
      <c r="F66" s="233" t="s">
        <v>2538</v>
      </c>
      <c r="G66" s="233"/>
      <c r="H66" s="233"/>
      <c r="I66" s="233"/>
      <c r="J66" s="233"/>
      <c r="K66" s="233"/>
      <c r="L66" s="233"/>
      <c r="M66" s="251"/>
      <c r="N66" s="249"/>
      <c r="O66" s="524">
        <v>538452433</v>
      </c>
      <c r="P66" s="251"/>
      <c r="Q66" s="251"/>
      <c r="R66" s="250">
        <v>0</v>
      </c>
      <c r="S66" s="524">
        <v>118444673</v>
      </c>
      <c r="T66" s="251"/>
      <c r="U66" s="249"/>
    </row>
    <row r="67" spans="1:21" ht="75">
      <c r="A67" s="233" t="s">
        <v>2232</v>
      </c>
      <c r="B67" s="233" t="s">
        <v>2529</v>
      </c>
      <c r="C67" s="233">
        <v>7953</v>
      </c>
      <c r="D67" s="233" t="s">
        <v>329</v>
      </c>
      <c r="E67" s="233">
        <v>5</v>
      </c>
      <c r="F67" s="233" t="s">
        <v>655</v>
      </c>
      <c r="G67" s="233"/>
      <c r="H67" s="233"/>
      <c r="I67" s="233"/>
      <c r="J67" s="233"/>
      <c r="K67" s="233"/>
      <c r="L67" s="233"/>
      <c r="M67" s="251"/>
      <c r="N67" s="249"/>
      <c r="O67" s="524">
        <v>827106783</v>
      </c>
      <c r="P67" s="251"/>
      <c r="Q67" s="251"/>
      <c r="R67" s="250">
        <v>0</v>
      </c>
      <c r="S67" s="524">
        <v>164387263</v>
      </c>
      <c r="T67" s="251"/>
      <c r="U67" s="249"/>
    </row>
    <row r="68" spans="1:21" ht="75">
      <c r="A68" s="233" t="s">
        <v>2232</v>
      </c>
      <c r="B68" s="233" t="s">
        <v>2529</v>
      </c>
      <c r="C68" s="233">
        <v>7953</v>
      </c>
      <c r="D68" s="233" t="s">
        <v>329</v>
      </c>
      <c r="E68" s="233">
        <v>6</v>
      </c>
      <c r="F68" s="233" t="s">
        <v>2545</v>
      </c>
      <c r="G68" s="233"/>
      <c r="H68" s="252"/>
      <c r="I68" s="252"/>
      <c r="J68" s="252"/>
      <c r="K68" s="252"/>
      <c r="L68" s="233"/>
      <c r="M68" s="251"/>
      <c r="N68" s="249"/>
      <c r="O68" s="524">
        <v>376024041</v>
      </c>
      <c r="P68" s="251"/>
      <c r="Q68" s="251"/>
      <c r="R68" s="250">
        <v>0</v>
      </c>
      <c r="S68" s="524">
        <v>93861881</v>
      </c>
      <c r="T68" s="251"/>
      <c r="U68" s="249"/>
    </row>
  </sheetData>
  <autoFilter ref="A1:U68" xr:uid="{00000000-0009-0000-0000-00000B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DC356-CCEC-4142-BCB6-2BAE65F9DA90}">
  <dimension ref="A1:D5"/>
  <sheetViews>
    <sheetView workbookViewId="0">
      <selection activeCell="C8" sqref="C8"/>
    </sheetView>
  </sheetViews>
  <sheetFormatPr baseColWidth="10" defaultColWidth="11.42578125" defaultRowHeight="15"/>
  <cols>
    <col min="1" max="1" width="16.7109375" customWidth="1"/>
    <col min="3" max="3" width="56.5703125" customWidth="1"/>
    <col min="4" max="4" width="35.42578125" customWidth="1"/>
  </cols>
  <sheetData>
    <row r="1" spans="1:4">
      <c r="A1" s="823" t="s">
        <v>2552</v>
      </c>
      <c r="B1" s="823"/>
      <c r="C1" s="823"/>
      <c r="D1" s="823"/>
    </row>
    <row r="2" spans="1:4">
      <c r="A2" s="324" t="s">
        <v>2553</v>
      </c>
      <c r="B2" s="325" t="s">
        <v>2554</v>
      </c>
      <c r="C2" s="325" t="s">
        <v>2555</v>
      </c>
      <c r="D2" s="325" t="s">
        <v>2556</v>
      </c>
    </row>
    <row r="3" spans="1:4" ht="28.5">
      <c r="A3" s="326" t="s">
        <v>2557</v>
      </c>
      <c r="B3" s="327">
        <v>46051</v>
      </c>
      <c r="C3" s="328" t="s">
        <v>2558</v>
      </c>
      <c r="D3" s="328" t="s">
        <v>2559</v>
      </c>
    </row>
    <row r="4" spans="1:4" ht="57">
      <c r="A4" s="326" t="s">
        <v>2560</v>
      </c>
      <c r="B4" s="327">
        <v>46112</v>
      </c>
      <c r="C4" s="328" t="s">
        <v>2561</v>
      </c>
      <c r="D4" s="328" t="s">
        <v>60</v>
      </c>
    </row>
    <row r="5" spans="1:4">
      <c r="A5" s="326"/>
      <c r="B5" s="327"/>
      <c r="C5" s="328"/>
      <c r="D5" s="328"/>
    </row>
  </sheetData>
  <mergeCells count="1">
    <mergeCell ref="A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E45575AD94644085A1B5F9F0DFCB8C" ma:contentTypeVersion="32" ma:contentTypeDescription="Crear nuevo documento." ma:contentTypeScope="" ma:versionID="a5ce24ed66b9e5975ec2201d7df3c3ec">
  <xsd:schema xmlns:xsd="http://www.w3.org/2001/XMLSchema" xmlns:xs="http://www.w3.org/2001/XMLSchema" xmlns:p="http://schemas.microsoft.com/office/2006/metadata/properties" xmlns:ns2="5c9c95be-1f31-46f2-a786-fb332161d145" xmlns:ns3="38ef67d2-6151-4d5a-b01d-9e1fa2428a9e" targetNamespace="http://schemas.microsoft.com/office/2006/metadata/properties" ma:root="true" ma:fieldsID="713d6a220635615e6954d7ef8c788052" ns2:_="" ns3:_="">
    <xsd:import namespace="5c9c95be-1f31-46f2-a786-fb332161d145"/>
    <xsd:import namespace="38ef67d2-6151-4d5a-b01d-9e1fa2428a9e"/>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c95be-1f31-46f2-a786-fb332161d14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41f14a09-b142-4f1a-9b1d-85a23056d56a"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ef67d2-6151-4d5a-b01d-9e1fa2428a9e"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888f99e3-9f77-4a18-bdd5-c49b12b61a84}" ma:internalName="TaxCatchAll" ma:showField="CatchAllData" ma:web="38ef67d2-6151-4d5a-b01d-9e1fa2428a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9c95be-1f31-46f2-a786-fb332161d145">
      <Terms xmlns="http://schemas.microsoft.com/office/infopath/2007/PartnerControls"/>
    </lcf76f155ced4ddcb4097134ff3c332f>
    <TaxCatchAll xmlns="38ef67d2-6151-4d5a-b01d-9e1fa2428a9e" xsi:nil="true"/>
  </documentManagement>
</p:properties>
</file>

<file path=customXml/item4.xml>��
</file>

<file path=customXml/itemProps1.xml><?xml version="1.0" encoding="utf-8"?>
<ds:datastoreItem xmlns:ds="http://schemas.openxmlformats.org/officeDocument/2006/customXml" ds:itemID="{9A1A1FDA-E55A-4C8F-A92D-1175E8C0381F}">
  <ds:schemaRefs>
    <ds:schemaRef ds:uri="http://schemas.microsoft.com/sharepoint/v3/contenttype/forms"/>
  </ds:schemaRefs>
</ds:datastoreItem>
</file>

<file path=customXml/itemProps2.xml><?xml version="1.0" encoding="utf-8"?>
<ds:datastoreItem xmlns:ds="http://schemas.openxmlformats.org/officeDocument/2006/customXml" ds:itemID="{B5D470BB-E21B-4163-A20F-BE70016379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9c95be-1f31-46f2-a786-fb332161d145"/>
    <ds:schemaRef ds:uri="38ef67d2-6151-4d5a-b01d-9e1fa2428a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B0BA9-B7AA-4C29-A3EF-A4E7B7DE0EFA}">
  <ds:schemaRefs>
    <ds:schemaRef ds:uri="http://schemas.microsoft.com/office/2006/metadata/properties"/>
    <ds:schemaRef ds:uri="http://schemas.microsoft.com/office/infopath/2007/PartnerControls"/>
    <ds:schemaRef ds:uri="5c9c95be-1f31-46f2-a786-fb332161d145"/>
    <ds:schemaRef ds:uri="38ef67d2-6151-4d5a-b01d-9e1fa2428a9e"/>
  </ds:schemaRefs>
</ds:datastoreItem>
</file>

<file path=customXml/itemProps4.xml><?xml version="1.0" encoding="utf-8"?>
<ds:datastoreItem xmlns:ds="http://schemas.openxmlformats.org/officeDocument/2006/customXml" ds:itemID="{D936E0BC-FFB5-4A42-AD0C-15C40A43A79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vt:i4>
      </vt:variant>
    </vt:vector>
  </HeadingPairs>
  <TitlesOfParts>
    <vt:vector size="17" baseType="lpstr">
      <vt:lpstr>planes 612</vt:lpstr>
      <vt:lpstr>complement</vt:lpstr>
      <vt:lpstr>Hoja5</vt:lpstr>
      <vt:lpstr>total acciones</vt:lpstr>
      <vt:lpstr>PAII 2026</vt:lpstr>
      <vt:lpstr>A. Acciones SPI</vt:lpstr>
      <vt:lpstr>Mapa riesgos Seg. Inf.</vt:lpstr>
      <vt:lpstr>Listas</vt:lpstr>
      <vt:lpstr>Repetidos</vt:lpstr>
      <vt:lpstr>Mapa riesgos gestión</vt:lpstr>
      <vt:lpstr>Indicadores</vt:lpstr>
      <vt:lpstr>E. Metas PDD</vt:lpstr>
      <vt:lpstr>F. Proyectos</vt:lpstr>
      <vt:lpstr>G. Presupuesto</vt:lpstr>
      <vt:lpstr>Control de cambios</vt:lpstr>
      <vt:lpstr>'Mapa riesgos gestión'!Área_de_impresión</vt:lpstr>
      <vt:lpstr>'Mapa riesgos Seg. Inf.'!Área_de_impresión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Quitian Alvarez</dc:creator>
  <cp:keywords/>
  <dc:description/>
  <cp:lastModifiedBy>Laura Patricia Saavedra Alarcon</cp:lastModifiedBy>
  <cp:revision/>
  <dcterms:created xsi:type="dcterms:W3CDTF">2019-02-26T19:23:01Z</dcterms:created>
  <dcterms:modified xsi:type="dcterms:W3CDTF">2026-07-31T15:02:44Z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0x01010082E45575AD94644085A1B5F9F0DFCB8C</vt:lpwstr>
  </property>
</Properties>
</file>