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https://sdisgovco-my.sharepoint.com/personal/vviracacha_sdis_gov_co/Documents/DADE/ENTREGA DOCUMENTOS VIRGINIA VIRACACHA/2. VICTIMAS PAD/PAD/PAD 2020-2024/Remisión PAD 2020_2024/"/>
    </mc:Choice>
  </mc:AlternateContent>
  <xr:revisionPtr revIDLastSave="133" documentId="13_ncr:1_{7624CBAA-30A3-49D9-B1B7-27E34EDC4EBA}" xr6:coauthVersionLast="45" xr6:coauthVersionMax="45" xr10:uidLastSave="{82CDB8C9-5862-4CBA-B613-7874EE4675E9}"/>
  <workbookProtection workbookAlgorithmName="SHA-512" workbookHashValue="KMlyZ+yCLfCERjN4nVj/GBN4wr803DMdzoCzRHzwleMAEnfshddO2CaaLa0lpEQJYgcFZ9ayl91akQEV1xVw/g==" workbookSaltValue="OEizY+rbhiii5RR0mU5vbQ==" workbookSpinCount="100000" lockStructure="1"/>
  <bookViews>
    <workbookView xWindow="-120" yWindow="-120" windowWidth="20730" windowHeight="11160" xr2:uid="{4D350FFF-B825-4752-B30C-74C0835E7D7C}"/>
  </bookViews>
  <sheets>
    <sheet name="Formato PAD 2020_2024" sheetId="1" r:id="rId1"/>
    <sheet name="Hoja2" sheetId="2" state="hidden" r:id="rId2"/>
    <sheet name="Presupuesto" sheetId="4" state="hidden" r:id="rId3"/>
    <sheet name="Personas atendidas 2017_2020" sheetId="3" state="hidden" r:id="rId4"/>
  </sheets>
  <externalReferences>
    <externalReference r:id="rId5"/>
  </externalReferences>
  <definedNames>
    <definedName name="_xlnm._FilterDatabase" localSheetId="0" hidden="1">'Formato PAD 2020_2024'!$A$10:$AA$42</definedName>
    <definedName name="_xlnm._FilterDatabase" localSheetId="2" hidden="1">Presupuesto!$B$6:$R$50</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5" i="1" l="1"/>
  <c r="E21" i="4"/>
  <c r="M31" i="1"/>
  <c r="K2" i="4"/>
  <c r="L7" i="4"/>
  <c r="J7" i="4"/>
  <c r="M41" i="1"/>
  <c r="K7" i="4"/>
  <c r="J8" i="4"/>
  <c r="K8" i="4"/>
  <c r="J9" i="4"/>
  <c r="K9" i="4"/>
  <c r="L9" i="4"/>
  <c r="M9" i="4"/>
  <c r="N9" i="4"/>
  <c r="O9" i="4"/>
  <c r="J10" i="4"/>
  <c r="K10" i="4"/>
  <c r="J11" i="4"/>
  <c r="L11" i="4"/>
  <c r="M11" i="4"/>
  <c r="N11" i="4"/>
  <c r="O11" i="4"/>
  <c r="K11" i="4"/>
  <c r="J12" i="4"/>
  <c r="L12" i="4"/>
  <c r="M12" i="4"/>
  <c r="N12" i="4"/>
  <c r="O12" i="4"/>
  <c r="K12" i="4"/>
  <c r="J13" i="4"/>
  <c r="K13" i="4"/>
  <c r="J14" i="4"/>
  <c r="K14" i="4"/>
  <c r="L14" i="4"/>
  <c r="M14" i="4"/>
  <c r="N14" i="4"/>
  <c r="O14" i="4"/>
  <c r="L13" i="4"/>
  <c r="M13" i="4"/>
  <c r="N13" i="4"/>
  <c r="O13" i="4"/>
  <c r="L10" i="4"/>
  <c r="M10" i="4"/>
  <c r="N10" i="4"/>
  <c r="O10" i="4"/>
  <c r="P12" i="4"/>
  <c r="P14" i="4"/>
  <c r="P9" i="4"/>
  <c r="P11" i="4"/>
  <c r="M7" i="4"/>
  <c r="N7" i="4"/>
  <c r="O7" i="4"/>
  <c r="L8" i="4"/>
  <c r="M8" i="4"/>
  <c r="N8" i="4"/>
  <c r="O8" i="4"/>
  <c r="P13" i="4"/>
  <c r="P10" i="4"/>
  <c r="P7" i="4"/>
  <c r="P8" i="4"/>
  <c r="P2" i="4"/>
  <c r="J29" i="4"/>
  <c r="J28" i="4"/>
  <c r="J27" i="4"/>
  <c r="P3" i="4"/>
  <c r="K29" i="4"/>
  <c r="L29" i="4"/>
  <c r="M29" i="4"/>
  <c r="N29" i="4"/>
  <c r="O29" i="4"/>
  <c r="L27" i="4"/>
  <c r="M27" i="4"/>
  <c r="N27" i="4"/>
  <c r="O27" i="4"/>
  <c r="K27" i="4"/>
  <c r="P27" i="4"/>
  <c r="L28" i="4"/>
  <c r="M28" i="4"/>
  <c r="N28" i="4"/>
  <c r="O28" i="4"/>
  <c r="K28" i="4"/>
  <c r="P28" i="4"/>
  <c r="J49" i="4"/>
  <c r="J39" i="4"/>
  <c r="J40" i="4"/>
  <c r="J41" i="4"/>
  <c r="J42" i="4"/>
  <c r="J43" i="4"/>
  <c r="J44" i="4"/>
  <c r="J45" i="4"/>
  <c r="J46" i="4"/>
  <c r="J47" i="4"/>
  <c r="J48" i="4"/>
  <c r="J37" i="4"/>
  <c r="J38" i="4"/>
  <c r="J15" i="4"/>
  <c r="J16" i="4"/>
  <c r="J17" i="4"/>
  <c r="J18" i="4"/>
  <c r="J19" i="4"/>
  <c r="J20" i="4"/>
  <c r="J50" i="4"/>
  <c r="J21" i="4"/>
  <c r="J22" i="4"/>
  <c r="J23" i="4"/>
  <c r="J24" i="4"/>
  <c r="J25" i="4"/>
  <c r="J26" i="4"/>
  <c r="J30" i="4"/>
  <c r="J31" i="4"/>
  <c r="J32" i="4"/>
  <c r="J33" i="4"/>
  <c r="J34" i="4"/>
  <c r="J35" i="4"/>
  <c r="J36" i="4"/>
  <c r="K26" i="4"/>
  <c r="L26" i="4"/>
  <c r="M26" i="4"/>
  <c r="N26" i="4"/>
  <c r="O26" i="4"/>
  <c r="K19" i="4"/>
  <c r="L19" i="4"/>
  <c r="M19" i="4"/>
  <c r="N19" i="4"/>
  <c r="O19" i="4"/>
  <c r="K47" i="4"/>
  <c r="L47" i="4"/>
  <c r="M47" i="4"/>
  <c r="N47" i="4"/>
  <c r="O47" i="4"/>
  <c r="L32" i="4"/>
  <c r="M32" i="4"/>
  <c r="N32" i="4"/>
  <c r="O32" i="4"/>
  <c r="K32" i="4"/>
  <c r="P32" i="4"/>
  <c r="K18" i="4"/>
  <c r="L18" i="4"/>
  <c r="M18" i="4"/>
  <c r="N18" i="4"/>
  <c r="O18" i="4"/>
  <c r="K46" i="4"/>
  <c r="L46" i="4"/>
  <c r="M46" i="4"/>
  <c r="N46" i="4"/>
  <c r="O46" i="4"/>
  <c r="K24" i="4"/>
  <c r="L24" i="4"/>
  <c r="M24" i="4"/>
  <c r="N24" i="4"/>
  <c r="O24" i="4"/>
  <c r="K37" i="4"/>
  <c r="L37" i="4"/>
  <c r="M37" i="4"/>
  <c r="N37" i="4"/>
  <c r="O37" i="4"/>
  <c r="K45" i="4"/>
  <c r="L45" i="4"/>
  <c r="M45" i="4"/>
  <c r="N45" i="4"/>
  <c r="O45" i="4"/>
  <c r="K41" i="4"/>
  <c r="L41" i="4"/>
  <c r="M41" i="4"/>
  <c r="N41" i="4"/>
  <c r="O41" i="4"/>
  <c r="K33" i="4"/>
  <c r="L33" i="4"/>
  <c r="M33" i="4"/>
  <c r="N33" i="4"/>
  <c r="O33" i="4"/>
  <c r="K22" i="4"/>
  <c r="L22" i="4"/>
  <c r="M22" i="4"/>
  <c r="N22" i="4"/>
  <c r="O22" i="4"/>
  <c r="K15" i="4"/>
  <c r="J6" i="4"/>
  <c r="K43" i="4"/>
  <c r="L43" i="4"/>
  <c r="M43" i="4"/>
  <c r="N43" i="4"/>
  <c r="O43" i="4"/>
  <c r="K39" i="4"/>
  <c r="L39" i="4"/>
  <c r="M39" i="4"/>
  <c r="N39" i="4"/>
  <c r="O39" i="4"/>
  <c r="K36" i="4"/>
  <c r="L36" i="4"/>
  <c r="M36" i="4"/>
  <c r="N36" i="4"/>
  <c r="O36" i="4"/>
  <c r="K25" i="4"/>
  <c r="L25" i="4"/>
  <c r="M25" i="4"/>
  <c r="N25" i="4"/>
  <c r="O25" i="4"/>
  <c r="K21" i="4"/>
  <c r="L21" i="4"/>
  <c r="M21" i="4"/>
  <c r="N21" i="4"/>
  <c r="O21" i="4"/>
  <c r="K38" i="4"/>
  <c r="L38" i="4"/>
  <c r="M38" i="4"/>
  <c r="N38" i="4"/>
  <c r="O38" i="4"/>
  <c r="K42" i="4"/>
  <c r="L42" i="4"/>
  <c r="M42" i="4"/>
  <c r="N42" i="4"/>
  <c r="O42" i="4"/>
  <c r="K49" i="4"/>
  <c r="L49" i="4"/>
  <c r="M49" i="4"/>
  <c r="N49" i="4"/>
  <c r="O49" i="4"/>
  <c r="K35" i="4"/>
  <c r="L35" i="4"/>
  <c r="M35" i="4"/>
  <c r="N35" i="4"/>
  <c r="O35" i="4"/>
  <c r="K31" i="4"/>
  <c r="L31" i="4"/>
  <c r="M31" i="4"/>
  <c r="N31" i="4"/>
  <c r="O31" i="4"/>
  <c r="K50" i="4"/>
  <c r="L50" i="4"/>
  <c r="M50" i="4"/>
  <c r="N50" i="4"/>
  <c r="O50" i="4"/>
  <c r="K17" i="4"/>
  <c r="L17" i="4"/>
  <c r="M17" i="4"/>
  <c r="N17" i="4"/>
  <c r="O17" i="4"/>
  <c r="K34" i="4"/>
  <c r="L34" i="4"/>
  <c r="M34" i="4"/>
  <c r="N34" i="4"/>
  <c r="O34" i="4"/>
  <c r="K30" i="4"/>
  <c r="L30" i="4"/>
  <c r="M30" i="4"/>
  <c r="N30" i="4"/>
  <c r="O30" i="4"/>
  <c r="K23" i="4"/>
  <c r="L23" i="4"/>
  <c r="M23" i="4"/>
  <c r="N23" i="4"/>
  <c r="O23" i="4"/>
  <c r="L20" i="4"/>
  <c r="M20" i="4"/>
  <c r="N20" i="4"/>
  <c r="O20" i="4"/>
  <c r="K20" i="4"/>
  <c r="P20" i="4"/>
  <c r="L16" i="4"/>
  <c r="M16" i="4"/>
  <c r="N16" i="4"/>
  <c r="O16" i="4"/>
  <c r="K16" i="4"/>
  <c r="P16" i="4"/>
  <c r="L48" i="4"/>
  <c r="M48" i="4"/>
  <c r="N48" i="4"/>
  <c r="O48" i="4"/>
  <c r="K48" i="4"/>
  <c r="P48" i="4"/>
  <c r="K44" i="4"/>
  <c r="L44" i="4"/>
  <c r="M44" i="4"/>
  <c r="N44" i="4"/>
  <c r="O44" i="4"/>
  <c r="L40" i="4"/>
  <c r="M40" i="4"/>
  <c r="N40" i="4"/>
  <c r="O40" i="4"/>
  <c r="K40" i="4"/>
  <c r="P40" i="4"/>
  <c r="P29" i="4"/>
  <c r="L15" i="4"/>
  <c r="P44" i="4"/>
  <c r="P23" i="4"/>
  <c r="P35" i="4"/>
  <c r="P21" i="4"/>
  <c r="P43" i="4"/>
  <c r="P37" i="4"/>
  <c r="P34" i="4"/>
  <c r="P50" i="4"/>
  <c r="P42" i="4"/>
  <c r="P36" i="4"/>
  <c r="P22" i="4"/>
  <c r="P41" i="4"/>
  <c r="P46" i="4"/>
  <c r="P19" i="4"/>
  <c r="P30" i="4"/>
  <c r="P17" i="4"/>
  <c r="P31" i="4"/>
  <c r="P49" i="4"/>
  <c r="P38" i="4"/>
  <c r="P25" i="4"/>
  <c r="P39" i="4"/>
  <c r="K6" i="4"/>
  <c r="P33" i="4"/>
  <c r="P45" i="4"/>
  <c r="P24" i="4"/>
  <c r="P18" i="4"/>
  <c r="P47" i="4"/>
  <c r="P26" i="4"/>
  <c r="M15" i="4"/>
  <c r="L6" i="4"/>
  <c r="M26" i="1"/>
  <c r="M11" i="1"/>
  <c r="M14" i="1"/>
  <c r="M15" i="1"/>
  <c r="M34" i="1"/>
  <c r="M13" i="1"/>
  <c r="N15" i="4"/>
  <c r="M6" i="4"/>
  <c r="M21" i="1"/>
  <c r="M27" i="1"/>
  <c r="M12" i="1"/>
  <c r="O15" i="4"/>
  <c r="O6" i="4"/>
  <c r="N6" i="4"/>
  <c r="P15" i="4"/>
  <c r="P6" i="4"/>
  <c r="M3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SDIS</author>
  </authors>
  <commentList>
    <comment ref="J5" authorId="0" shapeId="0" xr:uid="{0BAB07B3-96AD-4F93-B499-903862DF81BE}">
      <text>
        <r>
          <rPr>
            <b/>
            <sz val="9"/>
            <color indexed="81"/>
            <rFont val="Tahoma"/>
            <family val="2"/>
          </rPr>
          <t>SDIS:</t>
        </r>
        <r>
          <rPr>
            <sz val="9"/>
            <color indexed="81"/>
            <rFont val="Tahoma"/>
            <family val="2"/>
          </rPr>
          <t xml:space="preserve">
Para la proyección del presupuesto 2020 se utilizan las magnitudes del 2019 y costo cupo de 2020.</t>
        </r>
      </text>
    </comment>
    <comment ref="H45" authorId="0" shapeId="0" xr:uid="{B751A4FE-E4DF-4A2A-A31C-0715FCCDACA4}">
      <text>
        <r>
          <rPr>
            <b/>
            <sz val="9"/>
            <color indexed="81"/>
            <rFont val="Tahoma"/>
            <family val="2"/>
          </rPr>
          <t>SDIS:</t>
        </r>
        <r>
          <rPr>
            <sz val="9"/>
            <color indexed="81"/>
            <rFont val="Tahoma"/>
            <family val="2"/>
          </rPr>
          <t xml:space="preserve">
Valor calculado a partir de las cifras de ene-mar 2020 que fueron 1518 días y este valor se proyectó a 12 meses.</t>
        </r>
      </text>
    </comment>
  </commentList>
</comments>
</file>

<file path=xl/sharedStrings.xml><?xml version="1.0" encoding="utf-8"?>
<sst xmlns="http://schemas.openxmlformats.org/spreadsheetml/2006/main" count="924" uniqueCount="340">
  <si>
    <t xml:space="preserve">DEPARTAMENTO </t>
  </si>
  <si>
    <t xml:space="preserve">MUNICIPIO </t>
  </si>
  <si>
    <t xml:space="preserve">PLAN PLURIANUAL </t>
  </si>
  <si>
    <t xml:space="preserve">INFORMACIÓN GENERAL </t>
  </si>
  <si>
    <t xml:space="preserve">POLÍTICA PÚBLICA DE ATENCIÓN Y REPARACIÓN INTEGRAL A VÍCTIMAS </t>
  </si>
  <si>
    <t xml:space="preserve">PRODUCTOS SELECCIONADOS </t>
  </si>
  <si>
    <t xml:space="preserve">PARTE ESTRATÉGICA DEL PLAN POR COMPONENTES DE POLÍTICA </t>
  </si>
  <si>
    <t xml:space="preserve">PROGRAMA(S) PRESUPUESTAL(ES) ASOCIADOS A LOS PROGRAMAS ESTRATÉGICOS
SI/NO </t>
  </si>
  <si>
    <t xml:space="preserve">DESTINACIÓN PRESUPUESTAL SI/NO </t>
  </si>
  <si>
    <t>UN NUEVO CONTRATO SOCIAL Y AMBIENTAL
PARA EL SIGLO XXI</t>
  </si>
  <si>
    <t>PROPOSITOS DEL PLAN EN LOS QUE SE INCORPORA LA PPV</t>
  </si>
  <si>
    <t>30 LOGROS DE CIUDAD</t>
  </si>
  <si>
    <t>70  PROGRAMAS GENERALES</t>
  </si>
  <si>
    <t>17 PROGRAMAS ESTRATEGICOS</t>
  </si>
  <si>
    <t>INDICADORES</t>
  </si>
  <si>
    <t>INDICADORES PROGRAMA ESTRATEGICOS</t>
  </si>
  <si>
    <t xml:space="preserve">NOMBRE DEL PLAN DE DESARROLLO  </t>
  </si>
  <si>
    <t>RECURSOS ( EN MILES DE MILLONES)</t>
  </si>
  <si>
    <t>Entidad</t>
  </si>
  <si>
    <t>Componente de la política pública</t>
  </si>
  <si>
    <t>Observaciones</t>
  </si>
  <si>
    <t>Proyecto de inversión asociado 2020 - 2024</t>
  </si>
  <si>
    <t>Meta proyecto de inversión asociado 2020 - 2024</t>
  </si>
  <si>
    <t>Meta PAD 2020 -2024</t>
  </si>
  <si>
    <t>Programación meta física 2020 - 2024</t>
  </si>
  <si>
    <t>INFORMACIÓN PAD PLURIANUAL ENTIDAD</t>
  </si>
  <si>
    <t>PLAN DE DESARROLLO DISTRITAL</t>
  </si>
  <si>
    <t>ENTIDAD</t>
  </si>
  <si>
    <t>ACDVPR</t>
  </si>
  <si>
    <t>CVP</t>
  </si>
  <si>
    <t>IDARTES</t>
  </si>
  <si>
    <t>IDIRPON</t>
  </si>
  <si>
    <t>IDPAC</t>
  </si>
  <si>
    <t>IDRD</t>
  </si>
  <si>
    <t>IPES</t>
  </si>
  <si>
    <t>OFB</t>
  </si>
  <si>
    <t>SDCRD</t>
  </si>
  <si>
    <t>SDDE</t>
  </si>
  <si>
    <t>SDG</t>
  </si>
  <si>
    <t>SDHT</t>
  </si>
  <si>
    <t>SDIS</t>
  </si>
  <si>
    <t>SDM</t>
  </si>
  <si>
    <t>SDP</t>
  </si>
  <si>
    <t>SDS</t>
  </si>
  <si>
    <t>SDSCJ</t>
  </si>
  <si>
    <t>SED</t>
  </si>
  <si>
    <t>UDFJC</t>
  </si>
  <si>
    <t>Asistencia y Atención</t>
  </si>
  <si>
    <t>Memoria, Paz y Reconciliación</t>
  </si>
  <si>
    <t>Prevención, Protección y Garantías de No Repetición</t>
  </si>
  <si>
    <t>Reparación Integral</t>
  </si>
  <si>
    <t>Transversal</t>
  </si>
  <si>
    <t>COMPONENTE</t>
  </si>
  <si>
    <t>MEDIDA</t>
  </si>
  <si>
    <t>Acceso a créditos</t>
  </si>
  <si>
    <t>Acciones afirmativas /Plan de Intervenciones Colectivas</t>
  </si>
  <si>
    <t>Acompañamiento Jurídico y Psicosocial</t>
  </si>
  <si>
    <t>Acompañamiento Psicosocial</t>
  </si>
  <si>
    <t>Alimentación</t>
  </si>
  <si>
    <t>Alimentación
Educación
Salud</t>
  </si>
  <si>
    <t>Asistencia en Educación</t>
  </si>
  <si>
    <t>Asistencia en Salud</t>
  </si>
  <si>
    <t>Asistencia funeraria
Seguridad alimentaria
Información y Orientación</t>
  </si>
  <si>
    <t>Asistencia funeraria
Seguridad alimentaria
Información y Orientación
Atención Humanitaria de Emergencia</t>
  </si>
  <si>
    <t>Atención Humanitaria
Información y Orientación</t>
  </si>
  <si>
    <t>Atención integral en salud, con enfoque psicosocial.</t>
  </si>
  <si>
    <t>Ayuda Humanitaria Inmediata</t>
  </si>
  <si>
    <t>Difusión y Apropiación Colectiva de la Verdad y la Memoria</t>
  </si>
  <si>
    <t>Educación y Información y Orientación</t>
  </si>
  <si>
    <t>Fortalecimiento Institucional</t>
  </si>
  <si>
    <t>Generación de Ingresos</t>
  </si>
  <si>
    <t>Información y Orientación</t>
  </si>
  <si>
    <t>Otras medidads de reparacion</t>
  </si>
  <si>
    <t>Participación</t>
  </si>
  <si>
    <t>Prevención Temprana</t>
  </si>
  <si>
    <t>Prevención Temprana y Garantías de No Repetición</t>
  </si>
  <si>
    <t>Prevención Urgente</t>
  </si>
  <si>
    <t>Reconciliación</t>
  </si>
  <si>
    <t>Rehabilitación Psicosocial</t>
  </si>
  <si>
    <t>Reparación Colectiva</t>
  </si>
  <si>
    <t>Reparación Colectiva-Generación de Ingresos</t>
  </si>
  <si>
    <t>Restitución de Vivienda</t>
  </si>
  <si>
    <t>Restitución de Vivienda-Esquema Complementario</t>
  </si>
  <si>
    <t>Restitución-Medidas para la Promoción de Empleo Urbano y Rural</t>
  </si>
  <si>
    <t>Satisfacción</t>
  </si>
  <si>
    <t>Satisfacción-Memoria</t>
  </si>
  <si>
    <t>Seguridad alimentaria
Educación
Información y Orientación</t>
  </si>
  <si>
    <t>Seguridad alimentaria
Información y Orientación</t>
  </si>
  <si>
    <t>Satisfacción (Reparación Simbólica)</t>
  </si>
  <si>
    <t>Exclusivo víctimas</t>
  </si>
  <si>
    <t>Fortalecimiento institucional</t>
  </si>
  <si>
    <t>Población vulnerable</t>
  </si>
  <si>
    <t>Social y Económica</t>
  </si>
  <si>
    <t>TIPO DE OFERTA</t>
  </si>
  <si>
    <t>FORMATO DE REVISIÓN DE BORRADORES DE PLANES DE DESARROLLO 2020 - 2024</t>
  </si>
  <si>
    <t>Servicio social, apoyo o estrategia asociada que serán contados en la  meta PAD</t>
  </si>
  <si>
    <t>SECRETARÍA DISTRITAL DE INTEGRACIÓN SOCIAL</t>
  </si>
  <si>
    <t>PERSONAS VICTIMAS DEL CONFLICTO ARMADO ATENDIDAS</t>
  </si>
  <si>
    <t>2017</t>
  </si>
  <si>
    <t>2018</t>
  </si>
  <si>
    <t>PROYECTO</t>
  </si>
  <si>
    <t>1086-109 UNA CIUDAD PARA LAS FAMILIAS</t>
  </si>
  <si>
    <t>1092-200 VIVIENDO EL TERRITORIO</t>
  </si>
  <si>
    <t>1093-101 PREVENCIÓN Y ATENCIÓN DE LA MATERNIDAD Y LA PATERNIDAD TEMPRANA</t>
  </si>
  <si>
    <t>1096-102 DESARROLLO INTEGRAL DESDE LA GESTACIÓN HASTA LA ADOLESCENCIA</t>
  </si>
  <si>
    <t>1098-104 BOGOTÁ TE NUTRE</t>
  </si>
  <si>
    <t>1101-105 DISTRITO DIVERSO</t>
  </si>
  <si>
    <t>1108-108 PREVENCIÓN Y ATENCIÓN INTEGRAL DEL FENÓMENO DE HABITABILIDAD EN CALLE</t>
  </si>
  <si>
    <t>1113-107 POR UNA CIUDAD INCLUYENTE Y SIN BARRERAS</t>
  </si>
  <si>
    <t>1116-112 DISTRITO JOVEN</t>
  </si>
  <si>
    <t>Fuente: Sistema de registro de beneficiarios - SIRBE. Corte 30 marzo de 2020.</t>
  </si>
  <si>
    <t>*Si una misma persona fue atendida en diferentes proyectos, solo se cuenta una vez. Esta información no se debe sumar entre vigencias, dado que una misma  persona pudo ser atendida en los cuatro  años.</t>
  </si>
  <si>
    <t>1099-106 ENVEJECIMIENTO DIGNO, ACTIVO Y FELIZ **</t>
  </si>
  <si>
    <t>** No incluye apoyos tipo c toda vezque son entregados por las Alcaldías Locales.</t>
  </si>
  <si>
    <t>2020 
(ene-mar)</t>
  </si>
  <si>
    <t>Compromiso con el envejecimiento activo y una Bogotá cuidadora e incluyente</t>
  </si>
  <si>
    <t>Atender mediante 1000 cupos para personas mayores víctimas con ocasión del conflicto armado a través del servicio social de Apoyos Económicos Tipo B Desplazados</t>
  </si>
  <si>
    <t xml:space="preserve">Apoyos Económicos Tipo B Desaplazados </t>
  </si>
  <si>
    <t xml:space="preserve">Servicio social a demanda </t>
  </si>
  <si>
    <t xml:space="preserve">Centro Día </t>
  </si>
  <si>
    <t>Centro Noche</t>
  </si>
  <si>
    <t xml:space="preserve">Centro de Protección Social </t>
  </si>
  <si>
    <t>Compromiso Social por la Diversidad en Bogotá</t>
  </si>
  <si>
    <t>Vincular al 100% de  personas de los sectores LGBTI víctimas del conflicto armado, sus familias y redes de apoyo mayores de 14 años , a través de atención integral a la diversidad sexual y de géneros y la Unidad Contra la Disriminacion, para disminuir la vulnerabilidad por discriminación, violencias y exclusión social por orientación sexual o identidad de género.</t>
  </si>
  <si>
    <t>Sensibilizar y capacitar al 100% de los funcionarios de la Unidad de Vicitmas que demanden el  fortalecimiento de sus capacidades,  sobre el  enfoque diferecial por orientaciones sexuales  identidades de género, para promover el aumento en las declaraciones de las personas de los sectores LGBTI que son  victimas del conflicto armado.</t>
  </si>
  <si>
    <t>SIRBE</t>
  </si>
  <si>
    <t>Servicio Social Centros de Desarrollo Comunitario</t>
  </si>
  <si>
    <t>Monitorear la movilidad social de 15.000 hogares pobres o en pobreza emergente acompañados a través de la Estrategia</t>
  </si>
  <si>
    <t xml:space="preserve">Realizar acompañamiento al 40% de la población víctima del conflicto armado identificada en la Estrategia a hogares en pobreza </t>
  </si>
  <si>
    <t>Estrategia de acompañamiento a hogares en pobreza</t>
  </si>
  <si>
    <t>Atender a personas en emergencia social, económica, natural, antrópica y sanitaria con enfoque de género, en el marco de la economìa del cuidado identificadas en la Estrategia de Territorios Cuidadores y entre ellas al 100% que sean víctimas del conflicto armado.</t>
  </si>
  <si>
    <t xml:space="preserve">Estrategia territorios Cuidadores </t>
  </si>
  <si>
    <t>Dependencia</t>
  </si>
  <si>
    <t>Vejez</t>
  </si>
  <si>
    <t>LGBTI</t>
  </si>
  <si>
    <t>Territorial</t>
  </si>
  <si>
    <t>Centros Crecer, Centros Avanzar, Centro Renacer y Centros Integrarte de Atención Interna y Externa.</t>
  </si>
  <si>
    <t>Diseñar e implementar una (1) estrategia territorial para cuidadores y cuidadoras de personas con discapacidad que incluya el enfoque diferencial para aquellas personas víctimas del conflicto armado.</t>
  </si>
  <si>
    <t>Estrategia para cuidadoras y cuidadores de personas con discapacidad.</t>
  </si>
  <si>
    <t>Discapacidad</t>
  </si>
  <si>
    <t>Vincular al 100% de personas con discapacidad, víctimas del conflicto armado a los servicios sociales: Centros Crecer, Centros Avanzar, Centro Renacer y Centros Integrarte de Atención Interna y Externa.</t>
  </si>
  <si>
    <t>SERVICIO SOCIAL: ATENCION INTEGRAL A LA DIVERISDAD SEXUAL Y DE GENERO Y UNIDAD CONTRA  LA DISCRMINACION</t>
  </si>
  <si>
    <t>ESTRATEGIA  DE TRANSVERSALIZACION</t>
  </si>
  <si>
    <t>Implementación de estrategias y servicios integrales para el abordaje del fenómeno de habitabilidad en calle en Bogotá</t>
  </si>
  <si>
    <t>Atender 9795 ciudadanas y ciudadanos en riesgo y habitantes de calle mediante la mitigación de riesgos y daños asociados al fenómeno de habitabilidad en calle</t>
  </si>
  <si>
    <t xml:space="preserve">Atender 750 ciudadanos y ciudadanas habitantes de calle víctimas del conflicto armado 29 años en adelante mediante la mitigación de riesgos y daños asociados al fenómeno de habitabilidad en Calle </t>
  </si>
  <si>
    <t>Todas las modalidades de servicio del proyecto</t>
  </si>
  <si>
    <t xml:space="preserve">Diseñar e implementar un(1) protocolo de atención a ciudadanos y ciudadanas habitantes de calle víctimas del conflicto armado, en las diferentes modalidades de servicio del proyecto </t>
  </si>
  <si>
    <t>Registros del proyecto</t>
  </si>
  <si>
    <t xml:space="preserve">Capacitar 100 personas del equipo de talento humano de la Subdirección para la Adultez, en atención a víctimas del conflicto armado </t>
  </si>
  <si>
    <t>Adultez</t>
  </si>
  <si>
    <t>Compromiso por una Alimentación Integral en Bogotá</t>
  </si>
  <si>
    <t>Comedores Comunitarios</t>
  </si>
  <si>
    <t>Bonos Canjeables por alimentos</t>
  </si>
  <si>
    <t>Nutrición</t>
  </si>
  <si>
    <t>Atender  al 100% a víctimas de conflicto armado que reporten hechos de Violencia Intrafamiliar a través del Centro de Atención Integral a Víctimas de Violencia Intrafamiliar CAVIF</t>
  </si>
  <si>
    <t xml:space="preserve">Centro de Atención a Víctimas de Violencia Intrafamiliar CAVIF. </t>
  </si>
  <si>
    <t>Atender al 100%  a víctimas de conflicto armado que reporten hechos de Violencia Sexual a través del Centro de Atención Integral a Víctimas de Violencia Sexual CAIVAS</t>
  </si>
  <si>
    <t xml:space="preserve">Centro de Atención Integral a Víctimas de Violencia Sexual </t>
  </si>
  <si>
    <t xml:space="preserve">Atender al 100% a víctimas de conflicto armado que que requieran atención sistemica para el restablecimiento de derechos en el marco de la Violencia Intrafamiliar, a través de las Comisarias de Familia del Distrito. </t>
  </si>
  <si>
    <t>Comisarias de Familia</t>
  </si>
  <si>
    <t xml:space="preserve">Atender al 100% a niños y niñas víctimas de conflicto armado que se encuentren bajo medida de protección a través de los Centros Proteger. </t>
  </si>
  <si>
    <t>Centros Proteger</t>
  </si>
  <si>
    <t xml:space="preserve">Orientar al 100% de personas Víctimas de Conflicto Armado participantes del Plan Distrital de Prevención Integral de Violencias. </t>
  </si>
  <si>
    <t>Plan Distrital de Prevención Integral de Violencias contra las niñas, los niños, adolescentes, mujeres y personas mayores.</t>
  </si>
  <si>
    <t>Familia</t>
  </si>
  <si>
    <t>Prevención de la maternidad y paternidad temprana en Bogotá</t>
  </si>
  <si>
    <t>Prevención maternidad</t>
  </si>
  <si>
    <t xml:space="preserve">Registros del proyecto y SIPA </t>
  </si>
  <si>
    <t>6,2.UNIDAD CONTRA DISCRIMINACIÓN</t>
  </si>
  <si>
    <t>4,1.CONTACTO Y ATENCIÓN EN CALLE</t>
  </si>
  <si>
    <t>4,2.CENTRO DE ATENCION TRANSITORIA</t>
  </si>
  <si>
    <t>4,3.HOGAR DE PASO DÍA</t>
  </si>
  <si>
    <t>4,4.HOGAR DE PASO NOCHE</t>
  </si>
  <si>
    <t>4,5.COMUNIDAD DE VIDA</t>
  </si>
  <si>
    <t>3,1.CENTROS CRECER</t>
  </si>
  <si>
    <t>3,2.CENTROS AVANZAR</t>
  </si>
  <si>
    <t>3,3.CENTROS RENACER</t>
  </si>
  <si>
    <t>3,4.CENTROS  INTEGRARTE - ATENCION EXTERNA</t>
  </si>
  <si>
    <t>3,5.CENTROS  INTEGRARTE - ATENCION INTERNA</t>
  </si>
  <si>
    <t>8,1,CASAS DE LA JUVENTUD</t>
  </si>
  <si>
    <t>COMISARIAS DE FAMILIA</t>
  </si>
  <si>
    <t>SERVICIO_BMT</t>
  </si>
  <si>
    <t xml:space="preserve">Apoyos Económicos  </t>
  </si>
  <si>
    <t>Periodicidad</t>
  </si>
  <si>
    <t>Costo unitario 2020</t>
  </si>
  <si>
    <t>Mensual</t>
  </si>
  <si>
    <t>CAIVAS</t>
  </si>
  <si>
    <t>CAVIF</t>
  </si>
  <si>
    <t>NO APLICA</t>
  </si>
  <si>
    <t>El servicio se ofrece por demanda, por lo tanto no existe costo unitario ya que depende del servicio que requiera el ciudadano acorde a la problemática social por la cual esta atravesando (servicio funerario, tiquetes terretres, alojamiento temporal, entre otros) 
El valor global estimado parala vigencia 2020 es de $5.197.317.000</t>
  </si>
  <si>
    <t>El servicio se ofrece por demanda, por lo tanto no existe costo unitario ya que depende del servicio que requiera el ciudadano acorde al "desastre" o al riesgo climatico ocurrido (ayudas humanitarias alimentarias, bonos, pañales, aseo personal, vestuario y calzado, entre otros)
El valor global estimado parala vigencia 2020 es de $1.068.640.000</t>
  </si>
  <si>
    <t>El servicio se ofrece por demanda, por lo tanto no existe un costo unitario ya que depende de la asistencia voluntaria de los ciudadanos a los Centros de Desarrollo Comunitario.
El valor global estimado para la vigencia 2020 es de $2.448.022.000</t>
  </si>
  <si>
    <t>Observación costeo</t>
  </si>
  <si>
    <t>Valor promedio del costo cupo de los jardines diurnos</t>
  </si>
  <si>
    <t>Diario</t>
  </si>
  <si>
    <t>Apoyos económicos tipo A</t>
  </si>
  <si>
    <t>Apoyos económicos tipo B</t>
  </si>
  <si>
    <t xml:space="preserve">Apoyos económicos tipo  D cofinanciado </t>
  </si>
  <si>
    <t>unidad medida SIRBE</t>
  </si>
  <si>
    <t>BENEFICIOS</t>
  </si>
  <si>
    <t>DIAS</t>
  </si>
  <si>
    <t>PERSONAS</t>
  </si>
  <si>
    <t>BOGOTÁ TE NUTRE A</t>
  </si>
  <si>
    <t>BOGOTÁ TE NUTRE B</t>
  </si>
  <si>
    <t>BOGOTÁ TE NUTRE C</t>
  </si>
  <si>
    <t>BOGOTÁ TE NUTRE D</t>
  </si>
  <si>
    <t>ENLACE SOCIAL</t>
  </si>
  <si>
    <t>ATENCIÓN SOCIAL Y GESTIÓN DEL RIESGO</t>
  </si>
  <si>
    <t>CENTROS DE DESARROLLO COMUNITARIO</t>
  </si>
  <si>
    <t>FORMACION ENTRE PARES</t>
  </si>
  <si>
    <t>JARDÍN INFANTIL DIURNO</t>
  </si>
  <si>
    <t>JARDÍN NOCTURNO</t>
  </si>
  <si>
    <t>CASA DE PENSAMIENTO INTERCULTURAL</t>
  </si>
  <si>
    <t>CENTROS AMAR</t>
  </si>
  <si>
    <t>CRECIENDO EN FAMILIA</t>
  </si>
  <si>
    <t>CRECIENDO EN FAMILIA EN LA RURALIDAD</t>
  </si>
  <si>
    <t>CENTROS FORJAR</t>
  </si>
  <si>
    <t>ESTRATEGIA ATRAPASUEÑOS</t>
  </si>
  <si>
    <t>COMEDORES</t>
  </si>
  <si>
    <t>CENTROS PROTEGER</t>
  </si>
  <si>
    <t>solicitar días de atención</t>
  </si>
  <si>
    <t>CENTROS DÍA</t>
  </si>
  <si>
    <t>CENTROS NOCHE</t>
  </si>
  <si>
    <t>CENTRO DE PROTECCIÓN SOCIAL</t>
  </si>
  <si>
    <t>Total 2020-2024</t>
  </si>
  <si>
    <t>2024 (ene-may)</t>
  </si>
  <si>
    <t>2020 (jun -dic)</t>
  </si>
  <si>
    <t xml:space="preserve">EL COSTO CUPO APLICA PARA PAD (SI /NO) </t>
  </si>
  <si>
    <t>NO</t>
  </si>
  <si>
    <t>SI</t>
  </si>
  <si>
    <t>Mag SIRBE 2019 para costeo</t>
  </si>
  <si>
    <t>PPTO PROG 2016-2020</t>
  </si>
  <si>
    <t>PPTO EJEC  2016-2020</t>
  </si>
  <si>
    <t>DEPENDENCIA</t>
  </si>
  <si>
    <t>Subdirección para la familia</t>
  </si>
  <si>
    <t>Dirección Territorial</t>
  </si>
  <si>
    <t>Subdirección para la infancia</t>
  </si>
  <si>
    <t>Dirección Nutrición y abastecimiento</t>
  </si>
  <si>
    <t>Subdirección para la Vejez</t>
  </si>
  <si>
    <t>Subdirección para asuntos LGBTI</t>
  </si>
  <si>
    <t>Subdirección para la Adultez</t>
  </si>
  <si>
    <t>Subdirección para la Juventud</t>
  </si>
  <si>
    <t>CANASTA BASICA AFRO</t>
  </si>
  <si>
    <t>CANASTA BASICA CABILDOS INDIGENAS</t>
  </si>
  <si>
    <t>CANASTA BASICA RURAL</t>
  </si>
  <si>
    <t>Se toma el valor de las comunidades de vida</t>
  </si>
  <si>
    <t>Centros Amar y Estrategia movil</t>
  </si>
  <si>
    <t>El conteo de esta meta es constante pero no puede ser sumada año a año</t>
  </si>
  <si>
    <t>Atender anualmente 1.800 niñas, niños y adolescentes víctimas del conflicto armado a través del acompañamiento psicosocial, desde el arte, la pedagogía y la lúdica, generando espacios de resignificación de vivencias y afectaciones que se dan o dieron en el marco del conflicto armado.</t>
  </si>
  <si>
    <t>Estrategia Atrapasueños</t>
  </si>
  <si>
    <t>El conteo de esta meta es constante pero no puede ser sumada año a año.
Asi mismo es importante aclarar que la atención de la Estrategia Atrapasueños no es exclusiva para victimas, pues en su marco normativo de Politica Publica de Infancia y Adolescencia reconoce como población afectada por el conflicto armado a hijas e hijos de excombatientes y niñas. niños y adolescentes en riesgo de reclutamiento y utilización por grupos organizados al margen de la ley.</t>
  </si>
  <si>
    <t>Atender anualmente 3.000 niñas y niños  que pertenezcan a familias víctimas de conflicto armado y cumplan con los criterios de ingreso establecidos por la entidad , en los servicios de atención  a la primera Infancia.</t>
  </si>
  <si>
    <t>Realizar 10 espacios de encuentros locales y uno distrital con niñas, niños y adolescentes víctimas de conflicto armado que fortalezca su participación e incidencia en  escenarios de toma de decisiones y en la actualización, implementación y seguimiento de la Politica Publica de Infancia y adolescencia.</t>
  </si>
  <si>
    <t>Documentos, planeaciones, listados de asistencia.</t>
  </si>
  <si>
    <t>Infancia</t>
  </si>
  <si>
    <t>Jardines Infantiles.
Creciendo en familia.
Creciendo en familia en la ruralidad.
Casas de Pensamiento Intercultural.</t>
  </si>
  <si>
    <t>Atender al 100% de personas mayores víctimas con ocasión del conflicto armado participantes del servicio social de Apoyos Económicos, proporcionadoles un ingreso económico para mejorar su autonomía y calidad de vida</t>
  </si>
  <si>
    <t>Atender a 800 personas victimas del conflicto armado en el servicio Social Centros de Desarrollo comunitario.</t>
  </si>
  <si>
    <t>CUNDINAMARCA</t>
  </si>
  <si>
    <t>BOGOTA</t>
  </si>
  <si>
    <t>ATENCIÓN INTEGRAL A LA DIVERSIDAD SEXUAL Y DE GÉNERO</t>
  </si>
  <si>
    <t>Apoyos económicos tipo Bdesplazados</t>
  </si>
  <si>
    <t>Se utiliza el valor total de bono toda vez que es lo que se entrega a los beneficiarios</t>
  </si>
  <si>
    <t>Para el presupuesto 2020-2024 se toma el valor de la canasta afro tipo A que es el valor mas bajo</t>
  </si>
  <si>
    <t>Tota 2016-2020</t>
  </si>
  <si>
    <t xml:space="preserve">
Vincular al 100% de los jóvenes víctimas a los servicios con cobertura y atenión territorial enfocada en los servicios sociales y estrategias de la Subdirección para la Juventud.</t>
  </si>
  <si>
    <t xml:space="preserve">Documentos registro del programa
- Ficha Caracterización SIRBE
-Documento de la estrategia psicosocial </t>
  </si>
  <si>
    <t>Por demanda</t>
  </si>
  <si>
    <t xml:space="preserve"> Casas de Juventud
- Estrategias móviles 
- Semana Distrital de Juventud
- Atención psicosocial-prevención
- Consultorio jurídico.
- Vinculación de jóvenes al programa “Jóvenes en Acción – Bogotá”
- Estrategia de empleo e inclusión productiva dirigida</t>
  </si>
  <si>
    <t>Vincular al 100% de los jóvenes víctimas en la estrategia de oportunidades juveniles por medio de transferencias monetarias condicionadas que cumplan el proceso requerido para su focalización.</t>
  </si>
  <si>
    <t>Documentos registro del programa
- Ficha Caracterización SIRBE</t>
  </si>
  <si>
    <t>Por demanda * este programa es por demanda y en función de los requisitos de focalización</t>
  </si>
  <si>
    <t>Programa de transferencias monetarias condicionadas</t>
  </si>
  <si>
    <t>Promover la participación del 100% de jóvenes víctimas en los Comités Operativos Locales de Juventud</t>
  </si>
  <si>
    <t>Actas y listados asistencia.
- Ficha SIRBE</t>
  </si>
  <si>
    <t xml:space="preserve">Atender el 100% de jóvenes víctimas entre los 14 y 28 años  con sanciones no privativas de la libertad o en apoyo al restablecimiento de derechos en administración de justicia en los Centros Forjar. </t>
  </si>
  <si>
    <t xml:space="preserve">Ficha SIRBE
- Documento registro del programa
</t>
  </si>
  <si>
    <t>Centros Forjar</t>
  </si>
  <si>
    <t>Juventud</t>
  </si>
  <si>
    <t>El servicio se ofrece por demanda, por lo tanto no existe costo unitario ya que depende del servicio que requiera el ciudadano.</t>
  </si>
  <si>
    <t xml:space="preserve">
El servicio se ofrece por demanda, por lo tanto no existe costo unitario ya que depende del servicio que requiera el ciudadano.
 atención se da por demanda y depende de los casos que se presenten por situaciones sociales, naturales, y sanitarias imprevistas durante la implementación de la estrategia de Territorios Cuidadores.</t>
  </si>
  <si>
    <t>El valor presupuestal está pendiente por definir.
La definición de la programación en la  columna “Programación meta física 2020 – 2024” se realiza en lógica anual.</t>
  </si>
  <si>
    <t>La estrategia es transversal para los participantes del servicio, en tal sentido no es posible su costeo.
La implementación de la meta propuesta se realiza además en el marco de la implementación del Modelo Distrital para el Fenómeno de Habitabilidad en Calle</t>
  </si>
  <si>
    <t>La estrategia es transversal para los participantes del servicio, en tal sentido no es posible su costeo.</t>
  </si>
  <si>
    <t>No se cuenta costeo definido.</t>
  </si>
  <si>
    <t xml:space="preserve">
El servicio se ofrece por demanda, por lo tanto no existe costo unitario ya que depende del servicio que requiera el ciudadano.</t>
  </si>
  <si>
    <t>Presupuesto plurianual 2020- 2024*</t>
  </si>
  <si>
    <t>Brindar atención a 16.000 personas de los sectores lgbti, sus familias y redes de apoyo desde los servicios sociales de la subdirección para asuntos lgbti y la estrategia territorial de inclusión social.</t>
  </si>
  <si>
    <t xml:space="preserve">
Formular, brindar asistencia y realizar seguimiento a lineamientos técnicos y metodologías en derechos sexuales y derechos reproductivos para las personas víctimas del conflicto armado atendidas por la Secretaría Distrital de Integración Socia</t>
  </si>
  <si>
    <t>Atender anualmente a 1160 de personas víctimas del conflicto en el servicio de comedores comunitarios</t>
  </si>
  <si>
    <t>Atender Anualmente a 900 personas víctimas del conflicto en el servicio de apoyos alimentarios a través de Bonos Canjeables por alimentos y canastas.</t>
  </si>
  <si>
    <r>
      <t xml:space="preserve">Medida de la política pública - </t>
    </r>
    <r>
      <rPr>
        <b/>
        <sz val="10"/>
        <color rgb="FF0070C0"/>
        <rFont val="Arial"/>
        <family val="2"/>
      </rPr>
      <t>Seleccione según meta PAD definida</t>
    </r>
  </si>
  <si>
    <r>
      <t xml:space="preserve">Fuente de la información para el reporte de la meta
 </t>
    </r>
    <r>
      <rPr>
        <b/>
        <sz val="10"/>
        <color rgb="FF0070C0"/>
        <rFont val="Arial"/>
        <family val="2"/>
      </rPr>
      <t>(SIRBE, registros del proyecto, otros)</t>
    </r>
  </si>
  <si>
    <r>
      <t xml:space="preserve">Tipo de oferta - </t>
    </r>
    <r>
      <rPr>
        <b/>
        <sz val="10"/>
        <color rgb="FF0070C0"/>
        <rFont val="Arial"/>
        <family val="2"/>
      </rPr>
      <t>Seleccione según meta PAD definida</t>
    </r>
  </si>
  <si>
    <t>Ofertar 92.500 cupos para personas mayores en el servicio de apoyos económicos, proporcionadoles un ingreso económico para mejorar su autonomía y calidad de vida</t>
  </si>
  <si>
    <t>Vincular a 38.300 personas mayores a procesos ocupacionales y de desarrollo humano a través de la atención integral en Centros Día</t>
  </si>
  <si>
    <t>Vincular al 100% de personas mayores víctimas con ocasión del conflicto armado participantes del servicio social Centro Día a procesos ocupacionales, desarrollo humano y atención integral</t>
  </si>
  <si>
    <t>Atender 940 personas mayores en procesos de autocuidado y dignificación a través de servicios de cuidado transitorio (día-noche).</t>
  </si>
  <si>
    <t xml:space="preserve">Atender al 100% de personas mayores víctimas con ocasión del conflicto armado participantes del servicio social de cuidado transitorio (día - noche) a procesos de autocuidado y dignificación </t>
  </si>
  <si>
    <t>Atender 2.800 personas mayores en servicios de cuidado integral y protección en modalidad institucionalizada</t>
  </si>
  <si>
    <t xml:space="preserve">Atender al 100% de personas mayores víctimas con ocasión del conflicto armado participantes del servicio social de cuidado integral y protección institucionalizada  </t>
  </si>
  <si>
    <t>* El presupuesto que se presenta es estimado de acuerdo con el costo cupo de servicios sociales y apoyos,  según personas y beneficios otorgados a las víctimas del conflicto armado en la vigencia 2019 por la Secretaría Distrital de Integración Social. El incremento por año fue del 3%.</t>
  </si>
  <si>
    <t>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</si>
  <si>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</si>
  <si>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Atender 4.275 personas con discapacidad, sus familias y cuidadores-as, en los servicios sociales a cargo del proyecto, a través de procesos de articulación transectorial.</t>
  </si>
  <si>
    <t>Implementación de una estrategia de acompañamiento a hogares con mayor pobreza evidente y
oculta de Bogotá</t>
  </si>
  <si>
    <t>Fortalecimiento de los procesos territoriales y la construcción de respuestas integradoras e innovadoras en los territorios de Bogotá - Región</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</si>
  <si>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</si>
  <si>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</si>
  <si>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Realizar 280.000 atenciones a personas por medio del servicio social Centros de Desarrollo de Comunitario</t>
  </si>
  <si>
    <t>Generación JÓVENES CON DERECHOS en Bogotá</t>
  </si>
  <si>
    <t xml:space="preserve">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</si>
  <si>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 xml:space="preserve">Entregar a  5,900 jóvenes trasferencias monetarias condicionadas en el marco de la estrategia de oportunidades juveniles
</t>
  </si>
  <si>
    <t>Coordinar 1 implementaciónen el distrito de la politica pública de juventud y el funcionamiento del Sistema Distrital de Juventud</t>
  </si>
  <si>
    <t>Atender el 100% a jóvenes y adolescentes con sanciones no privativas de la libertad que
requieren el apoyo para el restablecimiento de sus derechos a través de
centros forjar</t>
  </si>
  <si>
    <t xml:space="preserve"> Generación de Oportunidades para el Desarrollo Integral de la Niñez y la Adolescencia de Bogotá</t>
  </si>
  <si>
    <t>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</si>
  <si>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</si>
  <si>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Entregar el 100% de de raciones de comida caliente programadas en comedores comunitarios</t>
  </si>
  <si>
    <t>Entregar el 100% de los apoyos alimentarios programados mediante bonos canjeables por
alimentos y apoyos en especie</t>
  </si>
  <si>
    <t xml:space="preserve"> Implementación de la estrategia de territorios cuidadores en Bogotá</t>
  </si>
  <si>
    <t xml:space="preserve">Atender a  106,680 personas de acuerdo a sus realidades por servicios en emergencia social, natural, antrópica, sanitaria y de vulnerabilidad inminente.
</t>
  </si>
  <si>
    <t xml:space="preserve"> Contribución a la protección de los derechos de las familias especialmente de sus integrantes afectados por la violencia intrafamiliar en la ciudad de Bogotá.</t>
  </si>
  <si>
    <t>Atender integralmente al 100% de niñas y niños en los Centros Proteger</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</si>
  <si>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</si>
  <si>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Implementar 1 plan de acción intra e
interinstitucional para la promoción de los derechos sexuales y derechos reproductivos de niñas, niños, adolescentes y jóvenes</t>
  </si>
  <si>
    <t>Implementar 1 plan de acción para la transversalización de la PPLGBTI desde el sector social</t>
  </si>
  <si>
    <t>Fortalecimiento de las oportunidades de inclusión de las personas con discapacidad, familias y sus cuidadores-as en Bogotá</t>
  </si>
  <si>
    <t>Atender 10.000 cuidadores-a en la estrategia territorial, para cuidadores y cuidadoras de personas con discapacidad, que contribuya al reconocimiento socioeconómico y
redistribución de roles en el marco del Sistema Distrital de Cuidado.</t>
  </si>
  <si>
    <t>Atender anualmente 800 niñas, niños y adolescentes victimas del conflicto armado que se encuentren en riesgo de trabajo infantil.</t>
  </si>
  <si>
    <t>Número de Jóvenes beneficiados con Transferencias Monetarias condicionadas</t>
  </si>
  <si>
    <t>Oportunidades de educación, salud y cultura para mujeres, jóvenes, niños, niñas y adolescentes</t>
  </si>
  <si>
    <t xml:space="preserve"> Número de niñas y niños atendidos en servicios de educación inicial de la Secretaría Distrital de Integración Social</t>
  </si>
  <si>
    <t>Mejores ingresos de los hogares y combatir la feminización de la pobreza</t>
  </si>
  <si>
    <t>Valor del apoyo económico a las personas mayores</t>
  </si>
  <si>
    <t>Sistema Distrital de Cuidado</t>
  </si>
  <si>
    <t>Porcentaje (%) de Participación de personas mayores en procesos que fortalezcan su autonomía, desarrollo de sus capacidades y reentrenamiento laboral.</t>
  </si>
  <si>
    <t>Numero de personas atendidas mediante la implementación de 2 centros comunitarios LGBTI, para fortalecer la implementacion de la politica publica.</t>
  </si>
  <si>
    <t>Porcentaje (%) de personas con discapacidad en Bogotá atendidas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</si>
</sst>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240A]\ #,##0"/>
    <numFmt numFmtId="166" formatCode="_-&quot;$&quot;\ * #,##0_-;\-&quot;$&quot;\ * #,##0_-;_-&quot;$&quot;\ * &quot;-&quot;??_-;_-@_-"/>
    <numFmt numFmtId="167" formatCode="_-&quot;$&quot;* #,##0_-;\-&quot;$&quot;* #,##0_-;_-&quot;$&quot;* &quot;-&quot;??_-;_-@_-"/>
    <numFmt numFmtId="168" formatCode="_(&quot;$&quot;* #,##0_);_(&quot;$&quot;* \(#,##0\);_(&quot;$&quot;* &quot;-&quot;??_);_(@_)"/>
    <numFmt numFmtId="169" formatCode="_-* #,##0_-;\-* #,##0_-;_-* &quot;-&quot;??_-;_-@_-"/>
  </numFmts>
  <fonts count="24" x14ac:knownFonts="1">
    <font>
      <sz val="11"/>
      <color theme="1"/>
      <name val="Calibri"/>
      <family val="2"/>
      <scheme val="minor"/>
    </font>
    <font>
      <sz val="11"/>
      <color theme="1"/>
      <name val="Calibri"/>
      <family val="2"/>
      <scheme val="minor"/>
    </font>
    <font>
      <sz val="12"/>
      <color theme="1"/>
      <name val="Calibri"/>
      <family val="2"/>
    </font>
    <font>
      <b/>
      <sz val="11"/>
      <color theme="1"/>
      <name val="Calibri"/>
      <family val="2"/>
      <scheme val="minor"/>
    </font>
    <font>
      <b/>
      <sz val="11"/>
      <color theme="1"/>
      <name val="Arial"/>
      <family val="2"/>
    </font>
    <font>
      <sz val="11"/>
      <color theme="1"/>
      <name val="Arial"/>
      <family val="2"/>
    </font>
    <font>
      <sz val="9"/>
      <color theme="1"/>
      <name val="Arial"/>
      <family val="2"/>
    </font>
    <font>
      <sz val="8"/>
      <color theme="1"/>
      <name val="Arial"/>
      <family val="2"/>
    </font>
    <font>
      <sz val="11"/>
      <color rgb="FFFF0000"/>
      <name val="Calibri"/>
      <family val="2"/>
      <scheme val="minor"/>
    </font>
    <font>
      <sz val="10"/>
      <color theme="1"/>
      <name val="Arial"/>
      <family val="2"/>
    </font>
    <font>
      <sz val="10"/>
      <color rgb="FF000000"/>
      <name val="Arial"/>
      <family val="2"/>
    </font>
    <font>
      <sz val="8"/>
      <name val="Calibri"/>
      <family val="2"/>
      <scheme val="minor"/>
    </font>
    <font>
      <sz val="9"/>
      <color indexed="81"/>
      <name val="Tahoma"/>
      <family val="2"/>
    </font>
    <font>
      <b/>
      <sz val="9"/>
      <color indexed="81"/>
      <name val="Tahoma"/>
      <family val="2"/>
    </font>
    <font>
      <sz val="11"/>
      <name val="Calibri"/>
      <family val="2"/>
      <scheme val="minor"/>
    </font>
    <font>
      <b/>
      <sz val="11"/>
      <name val="Calibri"/>
      <family val="2"/>
      <scheme val="minor"/>
    </font>
    <font>
      <sz val="11"/>
      <color rgb="FF0070C0"/>
      <name val="Calibri"/>
      <family val="2"/>
      <scheme val="minor"/>
    </font>
    <font>
      <b/>
      <sz val="18"/>
      <color theme="1"/>
      <name val="Arial"/>
      <family val="2"/>
    </font>
    <font>
      <sz val="18"/>
      <color theme="1"/>
      <name val="Arial"/>
      <family val="2"/>
    </font>
    <font>
      <b/>
      <sz val="10"/>
      <color theme="0"/>
      <name val="Arial"/>
      <family val="2"/>
    </font>
    <font>
      <b/>
      <sz val="10"/>
      <color theme="1"/>
      <name val="Arial"/>
      <family val="2"/>
    </font>
    <font>
      <b/>
      <sz val="10"/>
      <name val="Arial"/>
      <family val="2"/>
    </font>
    <font>
      <b/>
      <sz val="10"/>
      <color rgb="FF0070C0"/>
      <name val="Arial"/>
      <family val="2"/>
    </font>
    <font>
      <sz val="10"/>
      <color theme="1"/>
      <name val="Arial Narrow"/>
      <family val="2"/>
    </font>
  </fonts>
  <fills count="18">
    <fill>
      <patternFill patternType="none"/>
    </fill>
    <fill>
      <patternFill patternType="gray125"/>
    </fill>
    <fill>
      <patternFill patternType="solid">
        <fgColor theme="9" tint="0.79998168889431442"/>
        <bgColor indexed="64"/>
      </patternFill>
    </fill>
    <fill>
      <patternFill patternType="solid">
        <fgColor theme="0" tint="-0.249977111117893"/>
        <bgColor indexed="64"/>
      </patternFill>
    </fill>
    <fill>
      <patternFill patternType="solid">
        <fgColor theme="9" tint="0.79998168889431442"/>
        <bgColor rgb="FF000000"/>
      </patternFill>
    </fill>
    <fill>
      <patternFill patternType="solid">
        <fgColor theme="9" tint="-0.499984740745262"/>
        <bgColor indexed="64"/>
      </patternFill>
    </fill>
    <fill>
      <patternFill patternType="solid">
        <fgColor theme="7" tint="-0.499984740745262"/>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theme="0" tint="-0.14999847407452621"/>
        <bgColor theme="4" tint="0.79998168889431442"/>
      </patternFill>
    </fill>
    <fill>
      <patternFill patternType="solid">
        <fgColor rgb="FFFFFF00"/>
        <bgColor rgb="FF000000"/>
      </patternFill>
    </fill>
    <fill>
      <patternFill patternType="solid">
        <fgColor theme="5" tint="0.79998168889431442"/>
        <bgColor indexed="64"/>
      </patternFill>
    </fill>
    <fill>
      <patternFill patternType="solid">
        <fgColor rgb="FFE2EFD9"/>
        <bgColor rgb="FFE2EFD9"/>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theme="4" tint="0.79998168889431442"/>
      </patternFill>
    </fill>
  </fills>
  <borders count="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auto="1"/>
      </left>
      <right/>
      <top/>
      <bottom/>
      <diagonal/>
    </border>
    <border>
      <left/>
      <right style="thin">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diagonal/>
    </border>
    <border>
      <left style="thin">
        <color indexed="64"/>
      </left>
      <right style="thin">
        <color indexed="64"/>
      </right>
      <top style="hair">
        <color indexed="64"/>
      </top>
      <bottom style="hair">
        <color indexed="64"/>
      </bottom>
      <diagonal/>
    </border>
  </borders>
  <cellStyleXfs count="9">
    <xf numFmtId="0" fontId="0" fillId="0" borderId="0"/>
    <xf numFmtId="164" fontId="1" fillId="0" borderId="0" applyFont="0" applyFill="0" applyBorder="0" applyAlignment="0" applyProtection="0"/>
    <xf numFmtId="0" fontId="2" fillId="0" borderId="0"/>
    <xf numFmtId="43" fontId="1" fillId="0" borderId="0" applyFont="0" applyFill="0" applyBorder="0" applyAlignment="0" applyProtection="0"/>
    <xf numFmtId="9"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cellStyleXfs>
  <cellXfs count="119">
    <xf numFmtId="0" fontId="0" fillId="0" borderId="0" xfId="0"/>
    <xf numFmtId="0" fontId="0" fillId="0" borderId="0" xfId="0" applyAlignment="1">
      <alignment horizontal="left"/>
    </xf>
    <xf numFmtId="0" fontId="3" fillId="0" borderId="0" xfId="0" applyFont="1" applyAlignment="1">
      <alignment horizontal="center"/>
    </xf>
    <xf numFmtId="0" fontId="5" fillId="0" borderId="0" xfId="0" applyFont="1"/>
    <xf numFmtId="0" fontId="4" fillId="9" borderId="1" xfId="0" applyFont="1" applyFill="1" applyBorder="1" applyAlignment="1">
      <alignment horizontal="center" vertical="center"/>
    </xf>
    <xf numFmtId="0" fontId="6" fillId="0" borderId="1" xfId="0" applyFont="1" applyBorder="1" applyAlignment="1">
      <alignment horizontal="left" vertical="center" wrapText="1"/>
    </xf>
    <xf numFmtId="41" fontId="5" fillId="0" borderId="1" xfId="0" applyNumberFormat="1" applyFont="1"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wrapText="1"/>
    </xf>
    <xf numFmtId="0" fontId="4"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vertical="center" wrapText="1"/>
    </xf>
    <xf numFmtId="166" fontId="8" fillId="0" borderId="1" xfId="1" applyNumberFormat="1" applyFont="1" applyBorder="1" applyAlignment="1">
      <alignment vertical="center"/>
    </xf>
    <xf numFmtId="166" fontId="0" fillId="0" borderId="1" xfId="1" applyNumberFormat="1" applyFont="1" applyBorder="1" applyAlignment="1">
      <alignment vertical="center"/>
    </xf>
    <xf numFmtId="166" fontId="0" fillId="0" borderId="1" xfId="1" applyNumberFormat="1" applyFont="1" applyFill="1" applyBorder="1" applyAlignment="1">
      <alignment vertical="center"/>
    </xf>
    <xf numFmtId="0" fontId="0" fillId="0" borderId="0" xfId="0" applyFont="1"/>
    <xf numFmtId="0" fontId="0" fillId="0" borderId="0" xfId="0" applyFont="1" applyAlignment="1">
      <alignment horizontal="center"/>
    </xf>
    <xf numFmtId="0" fontId="0" fillId="0" borderId="1" xfId="0" applyFont="1" applyBorder="1" applyAlignment="1">
      <alignment horizontal="left" vertical="center" wrapText="1"/>
    </xf>
    <xf numFmtId="0" fontId="0" fillId="0" borderId="1" xfId="0" applyFont="1" applyBorder="1" applyAlignment="1">
      <alignment vertical="center"/>
    </xf>
    <xf numFmtId="166" fontId="0" fillId="0" borderId="1" xfId="0" applyNumberFormat="1" applyFont="1" applyBorder="1" applyAlignment="1">
      <alignment horizontal="left" vertical="center" wrapText="1"/>
    </xf>
    <xf numFmtId="0" fontId="3" fillId="14" borderId="1" xfId="0" applyFont="1" applyFill="1" applyBorder="1" applyAlignment="1">
      <alignment horizontal="center" vertical="center" wrapText="1"/>
    </xf>
    <xf numFmtId="166" fontId="14" fillId="0" borderId="1" xfId="1" applyNumberFormat="1" applyFont="1" applyBorder="1" applyAlignment="1">
      <alignment vertical="center"/>
    </xf>
    <xf numFmtId="0" fontId="0" fillId="0" borderId="1" xfId="0" applyFont="1" applyFill="1" applyBorder="1" applyAlignment="1">
      <alignment horizontal="left" vertical="center" wrapText="1"/>
    </xf>
    <xf numFmtId="166" fontId="0" fillId="0" borderId="1" xfId="0" applyNumberFormat="1" applyFont="1" applyFill="1" applyBorder="1" applyAlignment="1">
      <alignment horizontal="left" vertical="center" wrapText="1"/>
    </xf>
    <xf numFmtId="166" fontId="8" fillId="0" borderId="1" xfId="1" applyNumberFormat="1" applyFont="1" applyFill="1" applyBorder="1" applyAlignment="1">
      <alignment vertical="center"/>
    </xf>
    <xf numFmtId="166" fontId="14" fillId="0" borderId="1" xfId="0" applyNumberFormat="1" applyFont="1" applyBorder="1" applyAlignment="1">
      <alignment horizontal="left" vertical="center" wrapText="1"/>
    </xf>
    <xf numFmtId="0" fontId="14" fillId="0" borderId="1" xfId="0" applyFont="1" applyFill="1" applyBorder="1" applyAlignment="1">
      <alignment vertical="center"/>
    </xf>
    <xf numFmtId="166" fontId="14" fillId="0" borderId="1" xfId="1" applyNumberFormat="1" applyFont="1" applyFill="1" applyBorder="1" applyAlignment="1">
      <alignment vertical="center"/>
    </xf>
    <xf numFmtId="0" fontId="14" fillId="0" borderId="1" xfId="0" applyFont="1" applyFill="1" applyBorder="1" applyAlignment="1">
      <alignment horizontal="left" vertical="center" wrapText="1"/>
    </xf>
    <xf numFmtId="166" fontId="14" fillId="0" borderId="1" xfId="0" applyNumberFormat="1" applyFont="1" applyFill="1" applyBorder="1" applyAlignment="1">
      <alignment horizontal="left" vertical="center" wrapText="1"/>
    </xf>
    <xf numFmtId="0" fontId="0" fillId="0" borderId="0" xfId="0"/>
    <xf numFmtId="167" fontId="3" fillId="11" borderId="1" xfId="1" applyNumberFormat="1" applyFont="1" applyFill="1" applyBorder="1" applyAlignment="1">
      <alignment horizontal="center" vertical="center" wrapText="1"/>
    </xf>
    <xf numFmtId="0" fontId="0" fillId="0" borderId="0" xfId="0" applyFont="1" applyAlignment="1">
      <alignment vertical="center"/>
    </xf>
    <xf numFmtId="0" fontId="3" fillId="7" borderId="1" xfId="0" applyFont="1" applyFill="1" applyBorder="1" applyAlignment="1">
      <alignment horizontal="center" vertical="center"/>
    </xf>
    <xf numFmtId="0" fontId="3" fillId="11" borderId="1" xfId="0" applyFont="1" applyFill="1" applyBorder="1" applyAlignment="1">
      <alignment horizontal="center" vertical="center"/>
    </xf>
    <xf numFmtId="167" fontId="0" fillId="0" borderId="1" xfId="1" applyNumberFormat="1" applyFont="1" applyBorder="1" applyAlignment="1">
      <alignment vertical="center"/>
    </xf>
    <xf numFmtId="167" fontId="3" fillId="0" borderId="1" xfId="1" applyNumberFormat="1" applyFont="1" applyBorder="1" applyAlignment="1">
      <alignment horizontal="center" vertical="center" wrapText="1"/>
    </xf>
    <xf numFmtId="167" fontId="0" fillId="0" borderId="0" xfId="0" applyNumberFormat="1" applyFont="1"/>
    <xf numFmtId="3" fontId="0" fillId="0" borderId="0" xfId="0" applyNumberFormat="1" applyFont="1" applyAlignment="1">
      <alignment vertical="center"/>
    </xf>
    <xf numFmtId="167" fontId="3" fillId="16" borderId="1" xfId="1" applyNumberFormat="1" applyFont="1" applyFill="1" applyBorder="1" applyAlignment="1">
      <alignment horizontal="center" vertical="center" wrapText="1"/>
    </xf>
    <xf numFmtId="3" fontId="0" fillId="16" borderId="1" xfId="0" applyNumberFormat="1" applyFont="1" applyFill="1" applyBorder="1" applyAlignment="1">
      <alignment vertical="center"/>
    </xf>
    <xf numFmtId="42" fontId="0" fillId="16" borderId="1" xfId="0" applyNumberFormat="1" applyFont="1" applyFill="1" applyBorder="1" applyAlignment="1">
      <alignment vertical="center"/>
    </xf>
    <xf numFmtId="168" fontId="0" fillId="16" borderId="1" xfId="0" applyNumberFormat="1" applyFont="1" applyFill="1" applyBorder="1" applyAlignment="1">
      <alignment vertical="center"/>
    </xf>
    <xf numFmtId="0" fontId="3" fillId="11" borderId="1" xfId="0" applyFont="1" applyFill="1" applyBorder="1" applyAlignment="1">
      <alignment horizontal="center" vertical="center" wrapText="1"/>
    </xf>
    <xf numFmtId="0" fontId="14" fillId="0" borderId="1" xfId="0" applyFont="1" applyFill="1" applyBorder="1" applyAlignment="1">
      <alignment horizontal="left" vertical="center"/>
    </xf>
    <xf numFmtId="166" fontId="14" fillId="0" borderId="1" xfId="0" applyNumberFormat="1" applyFont="1" applyBorder="1" applyAlignment="1">
      <alignment horizontal="center" vertical="center" wrapText="1"/>
    </xf>
    <xf numFmtId="0" fontId="0" fillId="0" borderId="1" xfId="0" applyFont="1" applyBorder="1" applyAlignment="1">
      <alignment horizontal="center" vertical="center"/>
    </xf>
    <xf numFmtId="0" fontId="8" fillId="0" borderId="1" xfId="0" applyFont="1" applyBorder="1" applyAlignment="1">
      <alignment horizontal="left" vertical="center"/>
    </xf>
    <xf numFmtId="0" fontId="0" fillId="0" borderId="1" xfId="0" applyFont="1" applyBorder="1" applyAlignment="1">
      <alignment horizontal="left"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7" borderId="1" xfId="0" applyFont="1" applyFill="1" applyBorder="1" applyAlignment="1">
      <alignment vertical="center" wrapText="1"/>
    </xf>
    <xf numFmtId="0" fontId="9" fillId="7" borderId="1" xfId="0" applyFont="1" applyFill="1" applyBorder="1" applyAlignment="1">
      <alignment horizontal="left" vertical="center" wrapText="1"/>
    </xf>
    <xf numFmtId="165" fontId="9" fillId="7" borderId="1" xfId="0" applyNumberFormat="1" applyFont="1" applyFill="1" applyBorder="1" applyAlignment="1">
      <alignment horizontal="center" vertical="center" wrapText="1"/>
    </xf>
    <xf numFmtId="0" fontId="10" fillId="12" borderId="1" xfId="0" applyFont="1" applyFill="1" applyBorder="1" applyAlignment="1">
      <alignment horizontal="center" vertical="center" wrapText="1"/>
    </xf>
    <xf numFmtId="0" fontId="9" fillId="2" borderId="1" xfId="0" applyFont="1" applyFill="1" applyBorder="1" applyAlignment="1">
      <alignment horizontal="justify" vertical="center" wrapText="1"/>
    </xf>
    <xf numFmtId="0" fontId="9" fillId="0" borderId="0" xfId="0" applyFont="1" applyAlignment="1">
      <alignment vertical="center"/>
    </xf>
    <xf numFmtId="0" fontId="3" fillId="0" borderId="1" xfId="0" applyFont="1" applyFill="1" applyBorder="1" applyAlignment="1">
      <alignment horizontal="center" vertical="center" wrapText="1"/>
    </xf>
    <xf numFmtId="0" fontId="3" fillId="17" borderId="1" xfId="0" applyFont="1" applyFill="1" applyBorder="1" applyAlignment="1">
      <alignment horizontal="center" vertical="center" wrapText="1"/>
    </xf>
    <xf numFmtId="0" fontId="16" fillId="0" borderId="1" xfId="0" applyFont="1" applyFill="1" applyBorder="1" applyAlignment="1">
      <alignment vertical="center"/>
    </xf>
    <xf numFmtId="166" fontId="16" fillId="0" borderId="1" xfId="1" applyNumberFormat="1" applyFont="1" applyFill="1" applyBorder="1" applyAlignment="1">
      <alignment vertical="center"/>
    </xf>
    <xf numFmtId="0" fontId="16" fillId="0" borderId="1" xfId="0" applyFont="1" applyFill="1" applyBorder="1" applyAlignment="1">
      <alignment horizontal="left" vertical="center" wrapText="1"/>
    </xf>
    <xf numFmtId="0" fontId="3" fillId="16" borderId="1" xfId="0" applyFont="1" applyFill="1" applyBorder="1" applyAlignment="1">
      <alignment vertical="center"/>
    </xf>
    <xf numFmtId="167" fontId="9" fillId="2" borderId="1" xfId="1" applyNumberFormat="1" applyFont="1" applyFill="1" applyBorder="1" applyAlignment="1">
      <alignment horizontal="center" vertical="center" wrapText="1"/>
    </xf>
    <xf numFmtId="167" fontId="0" fillId="15" borderId="1" xfId="1" applyNumberFormat="1" applyFont="1" applyFill="1" applyBorder="1" applyAlignment="1">
      <alignment vertical="center"/>
    </xf>
    <xf numFmtId="0" fontId="16" fillId="0" borderId="1" xfId="0" applyFont="1" applyFill="1" applyBorder="1" applyAlignment="1">
      <alignment horizontal="left" vertical="center"/>
    </xf>
    <xf numFmtId="0" fontId="3" fillId="0" borderId="0" xfId="0" applyFont="1" applyAlignment="1">
      <alignment horizontal="center" vertical="center"/>
    </xf>
    <xf numFmtId="169" fontId="0" fillId="0" borderId="1" xfId="3" applyNumberFormat="1" applyFont="1" applyBorder="1" applyAlignment="1">
      <alignment vertical="center"/>
    </xf>
    <xf numFmtId="169" fontId="14" fillId="0" borderId="1" xfId="3" applyNumberFormat="1" applyFont="1" applyFill="1" applyBorder="1" applyAlignment="1">
      <alignment vertical="center"/>
    </xf>
    <xf numFmtId="169" fontId="0" fillId="0" borderId="1" xfId="3" applyNumberFormat="1" applyFont="1" applyFill="1" applyBorder="1" applyAlignment="1">
      <alignment vertical="center"/>
    </xf>
    <xf numFmtId="42" fontId="16" fillId="0" borderId="1" xfId="5" applyFont="1" applyFill="1" applyBorder="1" applyAlignment="1">
      <alignment vertical="center"/>
    </xf>
    <xf numFmtId="0" fontId="9" fillId="15" borderId="1" xfId="0" applyFont="1" applyFill="1" applyBorder="1" applyAlignment="1">
      <alignment horizontal="center" vertical="center"/>
    </xf>
    <xf numFmtId="0" fontId="9" fillId="0" borderId="0" xfId="0" applyFont="1"/>
    <xf numFmtId="0" fontId="18" fillId="0" borderId="0" xfId="0" applyFont="1"/>
    <xf numFmtId="0" fontId="20" fillId="0" borderId="0" xfId="0" applyFont="1" applyAlignment="1">
      <alignment horizontal="center" vertical="center"/>
    </xf>
    <xf numFmtId="0" fontId="20" fillId="3" borderId="1" xfId="0" applyFont="1" applyFill="1" applyBorder="1" applyAlignment="1">
      <alignment horizontal="left" vertical="center" wrapText="1"/>
    </xf>
    <xf numFmtId="0" fontId="20" fillId="3" borderId="1" xfId="0" applyFont="1" applyFill="1" applyBorder="1" applyAlignment="1">
      <alignment horizontal="center" vertical="center" wrapText="1"/>
    </xf>
    <xf numFmtId="0" fontId="21" fillId="4" borderId="1" xfId="2" applyFont="1" applyFill="1" applyBorder="1" applyAlignment="1">
      <alignment horizontal="center" vertical="center" wrapText="1"/>
    </xf>
    <xf numFmtId="0" fontId="21" fillId="10" borderId="1" xfId="2" applyFont="1" applyFill="1" applyBorder="1" applyAlignment="1">
      <alignment horizontal="center" vertical="center" wrapText="1"/>
    </xf>
    <xf numFmtId="0" fontId="20" fillId="7" borderId="1" xfId="0" applyFont="1" applyFill="1" applyBorder="1" applyAlignment="1">
      <alignment horizontal="center" vertical="center" wrapText="1"/>
    </xf>
    <xf numFmtId="165" fontId="20" fillId="7" borderId="1" xfId="0" applyNumberFormat="1"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0" borderId="0" xfId="0" applyFont="1" applyAlignment="1">
      <alignment horizontal="center" vertical="center" wrapText="1"/>
    </xf>
    <xf numFmtId="0" fontId="9" fillId="2" borderId="1" xfId="0" applyFont="1" applyFill="1" applyBorder="1" applyAlignment="1">
      <alignment vertical="center"/>
    </xf>
    <xf numFmtId="0" fontId="9" fillId="0" borderId="0" xfId="0" applyFont="1" applyAlignment="1">
      <alignment horizontal="left"/>
    </xf>
    <xf numFmtId="0" fontId="9" fillId="0" borderId="0" xfId="0" applyFont="1" applyAlignment="1">
      <alignment wrapText="1"/>
    </xf>
    <xf numFmtId="9" fontId="9" fillId="2" borderId="1" xfId="4"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9" fontId="9" fillId="2" borderId="1" xfId="0" applyNumberFormat="1" applyFont="1" applyFill="1" applyBorder="1" applyAlignment="1">
      <alignment horizontal="center" vertical="center" wrapText="1"/>
    </xf>
    <xf numFmtId="0" fontId="10" fillId="12" borderId="1" xfId="0" applyFont="1" applyFill="1" applyBorder="1" applyAlignment="1">
      <alignment horizontal="center" vertical="center" wrapText="1"/>
    </xf>
    <xf numFmtId="167" fontId="9" fillId="2" borderId="1" xfId="1" applyNumberFormat="1" applyFont="1" applyFill="1" applyBorder="1" applyAlignment="1">
      <alignment horizontal="center" vertical="center" wrapText="1"/>
    </xf>
    <xf numFmtId="0" fontId="23" fillId="2" borderId="1" xfId="0" applyFont="1" applyFill="1" applyBorder="1" applyAlignment="1">
      <alignment vertical="center"/>
    </xf>
    <xf numFmtId="0" fontId="23" fillId="2"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41" fontId="9" fillId="7" borderId="1" xfId="0" applyNumberFormat="1" applyFont="1" applyFill="1" applyBorder="1" applyAlignment="1">
      <alignment horizontal="center" vertical="center" wrapText="1"/>
    </xf>
    <xf numFmtId="41" fontId="0" fillId="7" borderId="8" xfId="8" applyFont="1" applyFill="1" applyBorder="1" applyAlignment="1">
      <alignment vertical="center"/>
    </xf>
    <xf numFmtId="0" fontId="17" fillId="0" borderId="0" xfId="0" applyFont="1" applyBorder="1" applyAlignment="1">
      <alignment horizontal="center"/>
    </xf>
    <xf numFmtId="0" fontId="17" fillId="0" borderId="0" xfId="0" applyFont="1" applyBorder="1" applyAlignment="1">
      <alignment horizontal="center" wrapText="1"/>
    </xf>
    <xf numFmtId="0" fontId="9" fillId="0" borderId="0" xfId="0" applyFont="1" applyBorder="1" applyAlignment="1">
      <alignment horizontal="center"/>
    </xf>
    <xf numFmtId="0" fontId="19" fillId="6" borderId="3" xfId="0" applyFont="1" applyFill="1" applyBorder="1" applyAlignment="1">
      <alignment horizontal="center" wrapText="1"/>
    </xf>
    <xf numFmtId="0" fontId="19" fillId="6" borderId="0" xfId="0" applyFont="1" applyFill="1" applyBorder="1" applyAlignment="1">
      <alignment horizontal="center" wrapText="1"/>
    </xf>
    <xf numFmtId="0" fontId="19" fillId="5" borderId="3" xfId="0" applyFont="1" applyFill="1" applyBorder="1" applyAlignment="1">
      <alignment horizontal="center" vertical="center"/>
    </xf>
    <xf numFmtId="0" fontId="19" fillId="5" borderId="0" xfId="0" applyFont="1" applyFill="1" applyBorder="1" applyAlignment="1">
      <alignment horizontal="center" vertical="center"/>
    </xf>
    <xf numFmtId="0" fontId="19" fillId="5" borderId="7" xfId="0" applyFont="1" applyFill="1" applyBorder="1" applyAlignment="1">
      <alignment horizontal="center" vertical="center"/>
    </xf>
    <xf numFmtId="0" fontId="19" fillId="8" borderId="3" xfId="0" applyFont="1" applyFill="1" applyBorder="1" applyAlignment="1">
      <alignment horizontal="center" vertical="center"/>
    </xf>
    <xf numFmtId="0" fontId="19" fillId="8" borderId="0" xfId="0" applyFont="1" applyFill="1" applyBorder="1" applyAlignment="1">
      <alignment horizontal="center" vertical="center"/>
    </xf>
    <xf numFmtId="0" fontId="19" fillId="8" borderId="4" xfId="0" applyFont="1" applyFill="1" applyBorder="1" applyAlignment="1">
      <alignment horizontal="center" vertical="center"/>
    </xf>
    <xf numFmtId="0" fontId="20" fillId="7" borderId="5" xfId="0" applyFont="1" applyFill="1" applyBorder="1" applyAlignment="1">
      <alignment horizontal="center" vertical="center" wrapText="1"/>
    </xf>
    <xf numFmtId="0" fontId="20" fillId="7" borderId="2" xfId="0" applyFont="1" applyFill="1" applyBorder="1" applyAlignment="1">
      <alignment horizontal="center" vertical="center" wrapText="1"/>
    </xf>
    <xf numFmtId="0" fontId="21" fillId="7" borderId="5"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7" borderId="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4" fillId="0" borderId="0" xfId="0" applyFont="1" applyAlignment="1">
      <alignment horizontal="left" vertical="center" wrapText="1"/>
    </xf>
    <xf numFmtId="0" fontId="7" fillId="0" borderId="0" xfId="0" applyFont="1" applyAlignment="1">
      <alignment horizontal="left" vertical="center" wrapText="1"/>
    </xf>
  </cellXfs>
  <cellStyles count="9">
    <cellStyle name="Millares" xfId="3" builtinId="3"/>
    <cellStyle name="Millares [0]" xfId="8" builtinId="6"/>
    <cellStyle name="Millares 2" xfId="6" xr:uid="{1FE82E38-797C-4429-ADE0-6BF00F51D4FB}"/>
    <cellStyle name="Moneda" xfId="1" builtinId="4"/>
    <cellStyle name="Moneda [0] 2" xfId="5" xr:uid="{16B98095-9BEB-49CE-8B31-8C61BF1BF754}"/>
    <cellStyle name="Moneda [0] 2 2" xfId="7" xr:uid="{DE8B9DF6-762C-49C0-863D-5FCBBCA13632}"/>
    <cellStyle name="Normal" xfId="0" builtinId="0"/>
    <cellStyle name="Normal 2" xfId="2" xr:uid="{00000000-0005-0000-0000-00000200000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238125</xdr:colOff>
      <xdr:row>0</xdr:row>
      <xdr:rowOff>150019</xdr:rowOff>
    </xdr:from>
    <xdr:to>
      <xdr:col>3</xdr:col>
      <xdr:colOff>690562</xdr:colOff>
      <xdr:row>3</xdr:row>
      <xdr:rowOff>32317</xdr:rowOff>
    </xdr:to>
    <xdr:pic>
      <xdr:nvPicPr>
        <xdr:cNvPr id="3" name="Imagen 5" descr="image00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6969" y="150019"/>
          <a:ext cx="2059781" cy="382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253433</xdr:colOff>
      <xdr:row>0</xdr:row>
      <xdr:rowOff>110218</xdr:rowOff>
    </xdr:from>
    <xdr:to>
      <xdr:col>2</xdr:col>
      <xdr:colOff>23812</xdr:colOff>
      <xdr:row>3</xdr:row>
      <xdr:rowOff>114836</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433" y="110218"/>
          <a:ext cx="1949223" cy="504681"/>
        </a:xfrm>
        <a:prstGeom prst="rect">
          <a:avLst/>
        </a:prstGeom>
      </xdr:spPr>
    </xdr:pic>
    <xdr:clientData/>
  </xdr:twoCellAnchor>
  <xdr:twoCellAnchor editAs="oneCell">
    <xdr:from>
      <xdr:col>12</xdr:col>
      <xdr:colOff>71437</xdr:colOff>
      <xdr:row>0</xdr:row>
      <xdr:rowOff>85045</xdr:rowOff>
    </xdr:from>
    <xdr:to>
      <xdr:col>14</xdr:col>
      <xdr:colOff>1100855</xdr:colOff>
      <xdr:row>3</xdr:row>
      <xdr:rowOff>44224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598062" y="85045"/>
          <a:ext cx="2502556" cy="4592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649287</xdr:colOff>
      <xdr:row>51</xdr:row>
      <xdr:rowOff>36370</xdr:rowOff>
    </xdr:from>
    <xdr:to>
      <xdr:col>7</xdr:col>
      <xdr:colOff>230187</xdr:colOff>
      <xdr:row>62</xdr:row>
      <xdr:rowOff>115362</xdr:rowOff>
    </xdr:to>
    <xdr:pic>
      <xdr:nvPicPr>
        <xdr:cNvPr id="2" name="Imagen 1">
          <a:extLst>
            <a:ext uri="{FF2B5EF4-FFF2-40B4-BE49-F238E27FC236}">
              <a16:creationId xmlns:a16="http://schemas.microsoft.com/office/drawing/2014/main" id="{1782013E-3E9C-4022-B778-406641A3F729}"/>
            </a:ext>
          </a:extLst>
        </xdr:cNvPr>
        <xdr:cNvPicPr>
          <a:picLocks noChangeAspect="1"/>
        </xdr:cNvPicPr>
      </xdr:nvPicPr>
      <xdr:blipFill rotWithShape="1">
        <a:blip xmlns:r="http://schemas.openxmlformats.org/officeDocument/2006/relationships" r:embed="rId1"/>
        <a:srcRect l="22711" t="16206" r="11604" b="14527"/>
        <a:stretch/>
      </xdr:blipFill>
      <xdr:spPr>
        <a:xfrm>
          <a:off x="3895725" y="13442808"/>
          <a:ext cx="3446462" cy="2174492"/>
        </a:xfrm>
        <a:prstGeom prst="rect">
          <a:avLst/>
        </a:prstGeom>
      </xdr:spPr>
    </xdr:pic>
    <xdr:clientData/>
  </xdr:twoCellAnchor>
  <xdr:twoCellAnchor editAs="oneCell">
    <xdr:from>
      <xdr:col>1</xdr:col>
      <xdr:colOff>66675</xdr:colOff>
      <xdr:row>51</xdr:row>
      <xdr:rowOff>85726</xdr:rowOff>
    </xdr:from>
    <xdr:to>
      <xdr:col>3</xdr:col>
      <xdr:colOff>310274</xdr:colOff>
      <xdr:row>59</xdr:row>
      <xdr:rowOff>85726</xdr:rowOff>
    </xdr:to>
    <xdr:pic>
      <xdr:nvPicPr>
        <xdr:cNvPr id="3" name="Imagen 2">
          <a:extLst>
            <a:ext uri="{FF2B5EF4-FFF2-40B4-BE49-F238E27FC236}">
              <a16:creationId xmlns:a16="http://schemas.microsoft.com/office/drawing/2014/main" id="{AC773938-99A5-4532-AA85-C136E3532607}"/>
            </a:ext>
          </a:extLst>
        </xdr:cNvPr>
        <xdr:cNvPicPr>
          <a:picLocks noChangeAspect="1"/>
        </xdr:cNvPicPr>
      </xdr:nvPicPr>
      <xdr:blipFill rotWithShape="1">
        <a:blip xmlns:r="http://schemas.openxmlformats.org/officeDocument/2006/relationships" r:embed="rId2"/>
        <a:srcRect l="10939" t="22132" r="15615" b="20361"/>
        <a:stretch/>
      </xdr:blipFill>
      <xdr:spPr>
        <a:xfrm>
          <a:off x="295275" y="13182601"/>
          <a:ext cx="3253499" cy="1524000"/>
        </a:xfrm>
        <a:prstGeom prst="rect">
          <a:avLst/>
        </a:prstGeom>
      </xdr:spPr>
    </xdr:pic>
    <xdr:clientData/>
  </xdr:twoCellAnchor>
  <xdr:twoCellAnchor editAs="oneCell">
    <xdr:from>
      <xdr:col>8</xdr:col>
      <xdr:colOff>0</xdr:colOff>
      <xdr:row>56</xdr:row>
      <xdr:rowOff>0</xdr:rowOff>
    </xdr:from>
    <xdr:to>
      <xdr:col>8</xdr:col>
      <xdr:colOff>304800</xdr:colOff>
      <xdr:row>57</xdr:row>
      <xdr:rowOff>114300</xdr:rowOff>
    </xdr:to>
    <xdr:sp macro="" textlink="">
      <xdr:nvSpPr>
        <xdr:cNvPr id="4103" name="AutoShape 7">
          <a:extLst>
            <a:ext uri="{FF2B5EF4-FFF2-40B4-BE49-F238E27FC236}">
              <a16:creationId xmlns:a16="http://schemas.microsoft.com/office/drawing/2014/main" id="{14371C51-179E-45EF-995A-668331D8A8B7}"/>
            </a:ext>
          </a:extLst>
        </xdr:cNvPr>
        <xdr:cNvSpPr>
          <a:spLocks noChangeAspect="1" noChangeArrowheads="1"/>
        </xdr:cNvSpPr>
      </xdr:nvSpPr>
      <xdr:spPr bwMode="auto">
        <a:xfrm>
          <a:off x="8582025" y="12201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1044047</xdr:colOff>
      <xdr:row>51</xdr:row>
      <xdr:rowOff>115887</xdr:rowOff>
    </xdr:from>
    <xdr:to>
      <xdr:col>9</xdr:col>
      <xdr:colOff>1051456</xdr:colOff>
      <xdr:row>62</xdr:row>
      <xdr:rowOff>153987</xdr:rowOff>
    </xdr:to>
    <xdr:pic>
      <xdr:nvPicPr>
        <xdr:cNvPr id="7" name="Imagen 6">
          <a:extLst>
            <a:ext uri="{FF2B5EF4-FFF2-40B4-BE49-F238E27FC236}">
              <a16:creationId xmlns:a16="http://schemas.microsoft.com/office/drawing/2014/main" id="{2C17130E-0A35-4D61-8562-687B36BDA47B}"/>
            </a:ext>
          </a:extLst>
        </xdr:cNvPr>
        <xdr:cNvPicPr/>
      </xdr:nvPicPr>
      <xdr:blipFill>
        <a:blip xmlns:r="http://schemas.openxmlformats.org/officeDocument/2006/relationships" r:embed="rId3"/>
        <a:stretch>
          <a:fillRect/>
        </a:stretch>
      </xdr:blipFill>
      <xdr:spPr>
        <a:xfrm>
          <a:off x="8156047" y="13522325"/>
          <a:ext cx="2793472" cy="2133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viracacha\OneDrive%20-%20sdis.gov.co\DADE\PDD%20NUEVO%20CONTRATO%20SOCIAL\VICTIMAS\PAD%202020-2024\Insumos%20PAD%202020-2024\Formato%20PAD%202020_2024%20Juven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42"/>
  <sheetViews>
    <sheetView tabSelected="1" zoomScale="60" zoomScaleNormal="60" workbookViewId="0">
      <selection activeCell="M12" sqref="M12"/>
    </sheetView>
  </sheetViews>
  <sheetFormatPr baseColWidth="10" defaultColWidth="10.85546875" defaultRowHeight="12.75" x14ac:dyDescent="0.2"/>
  <cols>
    <col min="1" max="1" width="16.42578125" style="85" customWidth="1"/>
    <col min="2" max="2" width="16.28515625" style="86" customWidth="1"/>
    <col min="3" max="3" width="24.140625" style="86" customWidth="1"/>
    <col min="4" max="4" width="12.5703125" style="73" hidden="1" customWidth="1"/>
    <col min="5" max="5" width="16.7109375" style="73" hidden="1" customWidth="1"/>
    <col min="6" max="6" width="17.7109375" style="73" hidden="1" customWidth="1"/>
    <col min="7" max="7" width="32" style="73" customWidth="1"/>
    <col min="8" max="8" width="41" style="73" customWidth="1"/>
    <col min="9" max="9" width="35.140625" style="73" customWidth="1"/>
    <col min="10" max="10" width="17.85546875" style="73" hidden="1" customWidth="1"/>
    <col min="11" max="11" width="18.28515625" style="73" customWidth="1"/>
    <col min="12" max="12" width="15" style="73" customWidth="1"/>
    <col min="13" max="13" width="22" style="73" customWidth="1"/>
    <col min="14" max="14" width="26.85546875" style="73" hidden="1" customWidth="1"/>
    <col min="15" max="15" width="21.5703125" style="73" customWidth="1"/>
    <col min="16" max="19" width="24.28515625" style="73" hidden="1" customWidth="1"/>
    <col min="20" max="20" width="34" style="73" customWidth="1"/>
    <col min="21" max="21" width="29.140625" style="73" customWidth="1"/>
    <col min="22" max="22" width="22" style="73" customWidth="1"/>
    <col min="23" max="23" width="18.7109375" style="73" customWidth="1"/>
    <col min="24" max="24" width="21.42578125" style="73" customWidth="1"/>
    <col min="25" max="25" width="40.28515625" style="73" customWidth="1"/>
    <col min="26" max="26" width="10.85546875" style="73" customWidth="1"/>
    <col min="27" max="16384" width="10.85546875" style="73"/>
  </cols>
  <sheetData>
    <row r="1" spans="1:26"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row>
    <row r="2" spans="1:26"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row>
    <row r="3" spans="1:26" x14ac:dyDescent="0.2">
      <c r="A3" s="100"/>
      <c r="B3" s="100"/>
      <c r="C3" s="100"/>
      <c r="D3" s="100"/>
      <c r="E3" s="100"/>
      <c r="F3" s="100"/>
      <c r="G3" s="100"/>
      <c r="H3" s="100"/>
      <c r="I3" s="100"/>
      <c r="J3" s="100"/>
      <c r="K3" s="100"/>
      <c r="L3" s="100"/>
      <c r="M3" s="100"/>
      <c r="N3" s="100"/>
      <c r="O3" s="100"/>
      <c r="P3" s="100"/>
      <c r="Q3" s="100"/>
      <c r="R3" s="100"/>
      <c r="S3" s="100"/>
      <c r="T3" s="100"/>
      <c r="U3" s="100"/>
      <c r="V3" s="100"/>
      <c r="W3" s="100"/>
      <c r="X3" s="100"/>
      <c r="Y3" s="100"/>
    </row>
    <row r="4" spans="1:26" x14ac:dyDescent="0.2">
      <c r="A4" s="100"/>
      <c r="B4" s="100"/>
      <c r="C4" s="100"/>
      <c r="D4" s="100"/>
      <c r="E4" s="100"/>
      <c r="F4" s="100"/>
      <c r="G4" s="100"/>
      <c r="H4" s="100"/>
      <c r="I4" s="100"/>
      <c r="J4" s="100"/>
      <c r="K4" s="100"/>
      <c r="L4" s="100"/>
      <c r="M4" s="100"/>
      <c r="N4" s="100"/>
      <c r="O4" s="100"/>
      <c r="P4" s="100"/>
      <c r="Q4" s="100"/>
      <c r="R4" s="100"/>
      <c r="S4" s="100"/>
      <c r="T4" s="100"/>
      <c r="U4" s="100"/>
      <c r="V4" s="100"/>
      <c r="W4" s="100"/>
      <c r="X4" s="100"/>
      <c r="Y4" s="100"/>
    </row>
    <row r="5" spans="1:26" s="74" customFormat="1" ht="23.25" x14ac:dyDescent="0.35">
      <c r="A5" s="98" t="s">
        <v>94</v>
      </c>
      <c r="B5" s="98"/>
      <c r="C5" s="98"/>
      <c r="D5" s="98"/>
      <c r="E5" s="98"/>
      <c r="F5" s="98"/>
      <c r="G5" s="98"/>
      <c r="H5" s="98"/>
      <c r="I5" s="98"/>
      <c r="J5" s="98"/>
      <c r="K5" s="98"/>
      <c r="L5" s="98"/>
      <c r="M5" s="98"/>
      <c r="N5" s="98"/>
      <c r="O5" s="98"/>
      <c r="P5" s="98"/>
      <c r="Q5" s="98"/>
      <c r="R5" s="98"/>
      <c r="S5" s="98"/>
      <c r="T5" s="98"/>
      <c r="U5" s="98"/>
      <c r="V5" s="98"/>
      <c r="W5" s="98"/>
      <c r="X5" s="98"/>
      <c r="Y5" s="98"/>
    </row>
    <row r="6" spans="1:26" s="74" customFormat="1" ht="23.25" x14ac:dyDescent="0.35">
      <c r="A6" s="99" t="s">
        <v>4</v>
      </c>
      <c r="B6" s="99"/>
      <c r="C6" s="99"/>
      <c r="D6" s="99"/>
      <c r="E6" s="99"/>
      <c r="F6" s="99"/>
      <c r="G6" s="99"/>
      <c r="H6" s="99"/>
      <c r="I6" s="99"/>
      <c r="J6" s="99"/>
      <c r="K6" s="99"/>
      <c r="L6" s="99"/>
      <c r="M6" s="99"/>
      <c r="N6" s="99"/>
      <c r="O6" s="99"/>
      <c r="P6" s="99"/>
      <c r="Q6" s="99"/>
      <c r="R6" s="99"/>
      <c r="S6" s="99"/>
      <c r="T6" s="99"/>
      <c r="U6" s="99"/>
      <c r="V6" s="99"/>
      <c r="W6" s="99"/>
      <c r="X6" s="99"/>
      <c r="Y6" s="99"/>
    </row>
    <row r="7" spans="1:26" s="74" customFormat="1" ht="7.5" customHeight="1" x14ac:dyDescent="0.35">
      <c r="A7" s="99"/>
      <c r="B7" s="99"/>
      <c r="C7" s="99"/>
      <c r="D7" s="99"/>
      <c r="E7" s="99"/>
      <c r="F7" s="99"/>
      <c r="G7" s="99"/>
      <c r="H7" s="99"/>
      <c r="I7" s="99"/>
      <c r="J7" s="99"/>
      <c r="K7" s="99"/>
      <c r="L7" s="99"/>
      <c r="M7" s="99"/>
      <c r="N7" s="99"/>
      <c r="O7" s="99"/>
      <c r="P7" s="99"/>
      <c r="Q7" s="99"/>
      <c r="R7" s="99"/>
      <c r="S7" s="99"/>
      <c r="T7" s="99"/>
      <c r="U7" s="99"/>
      <c r="V7" s="99"/>
      <c r="W7" s="99"/>
      <c r="X7" s="99"/>
      <c r="Y7" s="99"/>
    </row>
    <row r="8" spans="1:26" ht="17.25" customHeight="1" x14ac:dyDescent="0.2">
      <c r="A8" s="106" t="s">
        <v>3</v>
      </c>
      <c r="B8" s="107"/>
      <c r="C8" s="108"/>
      <c r="D8" s="103" t="s">
        <v>25</v>
      </c>
      <c r="E8" s="104"/>
      <c r="F8" s="104"/>
      <c r="G8" s="104"/>
      <c r="H8" s="104"/>
      <c r="I8" s="104"/>
      <c r="J8" s="104"/>
      <c r="K8" s="104"/>
      <c r="L8" s="104"/>
      <c r="M8" s="104"/>
      <c r="N8" s="104"/>
      <c r="O8" s="105"/>
      <c r="P8" s="101" t="s">
        <v>26</v>
      </c>
      <c r="Q8" s="102"/>
      <c r="R8" s="102"/>
      <c r="S8" s="102"/>
      <c r="T8" s="102"/>
      <c r="U8" s="102"/>
      <c r="V8" s="102"/>
      <c r="W8" s="102"/>
      <c r="X8" s="102"/>
      <c r="Y8" s="102"/>
    </row>
    <row r="9" spans="1:26" s="75" customFormat="1" ht="26.25" customHeight="1" x14ac:dyDescent="0.25">
      <c r="A9" s="106"/>
      <c r="B9" s="107"/>
      <c r="C9" s="108"/>
      <c r="D9" s="103"/>
      <c r="E9" s="104"/>
      <c r="F9" s="104"/>
      <c r="G9" s="104"/>
      <c r="H9" s="104"/>
      <c r="I9" s="104"/>
      <c r="J9" s="104"/>
      <c r="K9" s="104"/>
      <c r="L9" s="104"/>
      <c r="M9" s="104"/>
      <c r="N9" s="104"/>
      <c r="O9" s="105"/>
      <c r="P9" s="111" t="s">
        <v>6</v>
      </c>
      <c r="Q9" s="112"/>
      <c r="R9" s="112"/>
      <c r="S9" s="113"/>
      <c r="T9" s="109" t="s">
        <v>2</v>
      </c>
      <c r="U9" s="110"/>
      <c r="V9" s="110"/>
      <c r="W9" s="110"/>
      <c r="X9" s="110"/>
      <c r="Y9" s="110"/>
    </row>
    <row r="10" spans="1:26" s="83" customFormat="1" ht="105" customHeight="1" x14ac:dyDescent="0.25">
      <c r="A10" s="76" t="s">
        <v>0</v>
      </c>
      <c r="B10" s="77" t="s">
        <v>1</v>
      </c>
      <c r="C10" s="77" t="s">
        <v>16</v>
      </c>
      <c r="D10" s="78" t="s">
        <v>18</v>
      </c>
      <c r="E10" s="78" t="s">
        <v>19</v>
      </c>
      <c r="F10" s="78" t="s">
        <v>292</v>
      </c>
      <c r="G10" s="78" t="s">
        <v>21</v>
      </c>
      <c r="H10" s="78" t="s">
        <v>22</v>
      </c>
      <c r="I10" s="78" t="s">
        <v>23</v>
      </c>
      <c r="J10" s="79" t="s">
        <v>293</v>
      </c>
      <c r="K10" s="78" t="s">
        <v>294</v>
      </c>
      <c r="L10" s="78" t="s">
        <v>24</v>
      </c>
      <c r="M10" s="78" t="s">
        <v>287</v>
      </c>
      <c r="N10" s="79" t="s">
        <v>95</v>
      </c>
      <c r="O10" s="78" t="s">
        <v>20</v>
      </c>
      <c r="P10" s="80" t="s">
        <v>10</v>
      </c>
      <c r="Q10" s="80" t="s">
        <v>11</v>
      </c>
      <c r="R10" s="80" t="s">
        <v>12</v>
      </c>
      <c r="S10" s="80" t="s">
        <v>5</v>
      </c>
      <c r="T10" s="80" t="s">
        <v>7</v>
      </c>
      <c r="U10" s="81" t="s">
        <v>8</v>
      </c>
      <c r="V10" s="81" t="s">
        <v>17</v>
      </c>
      <c r="W10" s="81" t="s">
        <v>14</v>
      </c>
      <c r="X10" s="81" t="s">
        <v>13</v>
      </c>
      <c r="Y10" s="81" t="s">
        <v>15</v>
      </c>
      <c r="Z10" s="82" t="s">
        <v>132</v>
      </c>
    </row>
    <row r="11" spans="1:26" s="57" customFormat="1" ht="101.25" customHeight="1" x14ac:dyDescent="0.25">
      <c r="A11" s="50" t="s">
        <v>259</v>
      </c>
      <c r="B11" s="51" t="s">
        <v>260</v>
      </c>
      <c r="C11" s="51" t="s">
        <v>9</v>
      </c>
      <c r="D11" s="11" t="s">
        <v>40</v>
      </c>
      <c r="E11" s="10" t="s">
        <v>47</v>
      </c>
      <c r="F11" s="10" t="s">
        <v>64</v>
      </c>
      <c r="G11" s="10" t="s">
        <v>115</v>
      </c>
      <c r="H11" s="10" t="s">
        <v>295</v>
      </c>
      <c r="I11" s="10" t="s">
        <v>116</v>
      </c>
      <c r="J11" s="88" t="s">
        <v>125</v>
      </c>
      <c r="K11" s="88" t="s">
        <v>89</v>
      </c>
      <c r="L11" s="10">
        <v>1000</v>
      </c>
      <c r="M11" s="64">
        <f>Presupuesto!P35</f>
        <v>5635894670.0437498</v>
      </c>
      <c r="N11" s="10" t="s">
        <v>117</v>
      </c>
      <c r="O11" s="10" t="s">
        <v>118</v>
      </c>
      <c r="P11" s="52"/>
      <c r="Q11" s="52"/>
      <c r="R11" s="52"/>
      <c r="S11" s="53"/>
      <c r="T11" s="54" t="s">
        <v>230</v>
      </c>
      <c r="U11" s="54" t="s">
        <v>230</v>
      </c>
      <c r="V11" s="96">
        <v>536749</v>
      </c>
      <c r="W11" s="54"/>
      <c r="X11" s="54" t="s">
        <v>334</v>
      </c>
      <c r="Y11" s="54" t="s">
        <v>335</v>
      </c>
      <c r="Z11" s="72" t="s">
        <v>133</v>
      </c>
    </row>
    <row r="12" spans="1:26" s="57" customFormat="1" ht="101.25" customHeight="1" x14ac:dyDescent="0.25">
      <c r="A12" s="50" t="s">
        <v>259</v>
      </c>
      <c r="B12" s="51" t="s">
        <v>260</v>
      </c>
      <c r="C12" s="51" t="s">
        <v>9</v>
      </c>
      <c r="D12" s="11" t="s">
        <v>40</v>
      </c>
      <c r="E12" s="10" t="s">
        <v>47</v>
      </c>
      <c r="F12" s="10" t="s">
        <v>64</v>
      </c>
      <c r="G12" s="10" t="s">
        <v>115</v>
      </c>
      <c r="H12" s="10" t="s">
        <v>295</v>
      </c>
      <c r="I12" s="10" t="s">
        <v>257</v>
      </c>
      <c r="J12" s="88" t="s">
        <v>125</v>
      </c>
      <c r="K12" s="89" t="s">
        <v>91</v>
      </c>
      <c r="L12" s="87">
        <v>1</v>
      </c>
      <c r="M12" s="64">
        <f>Presupuesto!P33+Presupuesto!P34+Presupuesto!P36</f>
        <v>10970938039.173368</v>
      </c>
      <c r="N12" s="10" t="s">
        <v>183</v>
      </c>
      <c r="O12" s="10" t="s">
        <v>118</v>
      </c>
      <c r="P12" s="52"/>
      <c r="Q12" s="52"/>
      <c r="R12" s="52"/>
      <c r="S12" s="53"/>
      <c r="T12" s="54" t="s">
        <v>230</v>
      </c>
      <c r="U12" s="54" t="s">
        <v>230</v>
      </c>
      <c r="V12" s="96">
        <v>536749</v>
      </c>
      <c r="W12" s="54"/>
      <c r="X12" s="54" t="s">
        <v>334</v>
      </c>
      <c r="Y12" s="54" t="s">
        <v>335</v>
      </c>
      <c r="Z12" s="72" t="s">
        <v>133</v>
      </c>
    </row>
    <row r="13" spans="1:26" s="57" customFormat="1" ht="83.25" customHeight="1" x14ac:dyDescent="0.25">
      <c r="A13" s="50" t="s">
        <v>259</v>
      </c>
      <c r="B13" s="51" t="s">
        <v>260</v>
      </c>
      <c r="C13" s="51" t="s">
        <v>9</v>
      </c>
      <c r="D13" s="11" t="s">
        <v>40</v>
      </c>
      <c r="E13" s="10" t="s">
        <v>47</v>
      </c>
      <c r="F13" s="10" t="s">
        <v>87</v>
      </c>
      <c r="G13" s="10" t="s">
        <v>115</v>
      </c>
      <c r="H13" s="10" t="s">
        <v>296</v>
      </c>
      <c r="I13" s="10" t="s">
        <v>297</v>
      </c>
      <c r="J13" s="88" t="s">
        <v>125</v>
      </c>
      <c r="K13" s="88" t="s">
        <v>91</v>
      </c>
      <c r="L13" s="87">
        <v>1</v>
      </c>
      <c r="M13" s="64">
        <f>+Presupuesto!P30</f>
        <v>25714834402.25317</v>
      </c>
      <c r="N13" s="10" t="s">
        <v>119</v>
      </c>
      <c r="O13" s="10" t="s">
        <v>118</v>
      </c>
      <c r="P13" s="52"/>
      <c r="Q13" s="52"/>
      <c r="R13" s="52"/>
      <c r="S13" s="53"/>
      <c r="T13" s="54" t="s">
        <v>230</v>
      </c>
      <c r="U13" s="54" t="s">
        <v>230</v>
      </c>
      <c r="V13" s="96">
        <v>504518</v>
      </c>
      <c r="W13" s="54"/>
      <c r="X13" s="54" t="s">
        <v>336</v>
      </c>
      <c r="Y13" s="54" t="s">
        <v>337</v>
      </c>
      <c r="Z13" s="72" t="s">
        <v>133</v>
      </c>
    </row>
    <row r="14" spans="1:26" s="57" customFormat="1" ht="94.5" customHeight="1" x14ac:dyDescent="0.25">
      <c r="A14" s="50" t="s">
        <v>259</v>
      </c>
      <c r="B14" s="51" t="s">
        <v>260</v>
      </c>
      <c r="C14" s="51" t="s">
        <v>9</v>
      </c>
      <c r="D14" s="11" t="s">
        <v>40</v>
      </c>
      <c r="E14" s="10" t="s">
        <v>47</v>
      </c>
      <c r="F14" s="10" t="s">
        <v>87</v>
      </c>
      <c r="G14" s="10" t="s">
        <v>115</v>
      </c>
      <c r="H14" s="10" t="s">
        <v>298</v>
      </c>
      <c r="I14" s="10" t="s">
        <v>299</v>
      </c>
      <c r="J14" s="88" t="s">
        <v>125</v>
      </c>
      <c r="K14" s="88" t="s">
        <v>91</v>
      </c>
      <c r="L14" s="87">
        <v>1</v>
      </c>
      <c r="M14" s="64">
        <f>+Presupuesto!P31</f>
        <v>2061619208.0981362</v>
      </c>
      <c r="N14" s="10" t="s">
        <v>120</v>
      </c>
      <c r="O14" s="10" t="s">
        <v>118</v>
      </c>
      <c r="P14" s="52"/>
      <c r="Q14" s="52"/>
      <c r="R14" s="52"/>
      <c r="S14" s="53"/>
      <c r="T14" s="54" t="s">
        <v>230</v>
      </c>
      <c r="U14" s="54" t="s">
        <v>230</v>
      </c>
      <c r="V14" s="96">
        <v>504518</v>
      </c>
      <c r="W14" s="54"/>
      <c r="X14" s="54" t="s">
        <v>336</v>
      </c>
      <c r="Y14" s="54" t="s">
        <v>337</v>
      </c>
      <c r="Z14" s="72" t="s">
        <v>133</v>
      </c>
    </row>
    <row r="15" spans="1:26" s="57" customFormat="1" ht="89.25" customHeight="1" x14ac:dyDescent="0.25">
      <c r="A15" s="50" t="s">
        <v>259</v>
      </c>
      <c r="B15" s="51" t="s">
        <v>260</v>
      </c>
      <c r="C15" s="51" t="s">
        <v>9</v>
      </c>
      <c r="D15" s="11" t="s">
        <v>40</v>
      </c>
      <c r="E15" s="10" t="s">
        <v>47</v>
      </c>
      <c r="F15" s="10" t="s">
        <v>87</v>
      </c>
      <c r="G15" s="10" t="s">
        <v>115</v>
      </c>
      <c r="H15" s="10" t="s">
        <v>300</v>
      </c>
      <c r="I15" s="10" t="s">
        <v>301</v>
      </c>
      <c r="J15" s="88" t="s">
        <v>125</v>
      </c>
      <c r="K15" s="88" t="s">
        <v>91</v>
      </c>
      <c r="L15" s="87">
        <v>1</v>
      </c>
      <c r="M15" s="64">
        <f>+Presupuesto!P32</f>
        <v>5832386230.0764694</v>
      </c>
      <c r="N15" s="10" t="s">
        <v>121</v>
      </c>
      <c r="O15" s="10" t="s">
        <v>118</v>
      </c>
      <c r="P15" s="52"/>
      <c r="Q15" s="52"/>
      <c r="R15" s="52"/>
      <c r="S15" s="53"/>
      <c r="T15" s="54" t="s">
        <v>230</v>
      </c>
      <c r="U15" s="54" t="s">
        <v>230</v>
      </c>
      <c r="V15" s="96">
        <v>504518</v>
      </c>
      <c r="W15" s="54"/>
      <c r="X15" s="54" t="s">
        <v>336</v>
      </c>
      <c r="Y15" s="54" t="s">
        <v>337</v>
      </c>
      <c r="Z15" s="72" t="s">
        <v>133</v>
      </c>
    </row>
    <row r="16" spans="1:26" s="57" customFormat="1" ht="122.25" customHeight="1" x14ac:dyDescent="0.25">
      <c r="A16" s="50" t="s">
        <v>259</v>
      </c>
      <c r="B16" s="51" t="s">
        <v>260</v>
      </c>
      <c r="C16" s="51" t="s">
        <v>9</v>
      </c>
      <c r="D16" s="11" t="s">
        <v>40</v>
      </c>
      <c r="E16" s="10" t="s">
        <v>47</v>
      </c>
      <c r="F16" s="10" t="s">
        <v>56</v>
      </c>
      <c r="G16" s="10" t="s">
        <v>122</v>
      </c>
      <c r="H16" s="10" t="s">
        <v>288</v>
      </c>
      <c r="I16" s="10" t="s">
        <v>123</v>
      </c>
      <c r="J16" s="88" t="s">
        <v>125</v>
      </c>
      <c r="K16" s="88" t="s">
        <v>91</v>
      </c>
      <c r="L16" s="87">
        <v>1</v>
      </c>
      <c r="M16" s="64">
        <v>0</v>
      </c>
      <c r="N16" s="10" t="s">
        <v>141</v>
      </c>
      <c r="O16" s="10" t="s">
        <v>280</v>
      </c>
      <c r="P16" s="52"/>
      <c r="Q16" s="52"/>
      <c r="R16" s="52"/>
      <c r="S16" s="53"/>
      <c r="T16" s="54" t="s">
        <v>230</v>
      </c>
      <c r="U16" s="54" t="s">
        <v>230</v>
      </c>
      <c r="V16" s="96">
        <v>13181</v>
      </c>
      <c r="W16" s="54"/>
      <c r="X16" s="54" t="s">
        <v>336</v>
      </c>
      <c r="Y16" s="54" t="s">
        <v>338</v>
      </c>
      <c r="Z16" s="72" t="s">
        <v>134</v>
      </c>
    </row>
    <row r="17" spans="1:26" s="57" customFormat="1" ht="105.75" customHeight="1" x14ac:dyDescent="0.25">
      <c r="A17" s="50" t="s">
        <v>259</v>
      </c>
      <c r="B17" s="51" t="s">
        <v>260</v>
      </c>
      <c r="C17" s="51" t="s">
        <v>9</v>
      </c>
      <c r="D17" s="11" t="s">
        <v>40</v>
      </c>
      <c r="E17" s="10" t="s">
        <v>47</v>
      </c>
      <c r="F17" s="10" t="s">
        <v>56</v>
      </c>
      <c r="G17" s="10" t="s">
        <v>122</v>
      </c>
      <c r="H17" s="10" t="s">
        <v>327</v>
      </c>
      <c r="I17" s="10" t="s">
        <v>124</v>
      </c>
      <c r="J17" s="88" t="s">
        <v>168</v>
      </c>
      <c r="K17" s="88" t="s">
        <v>90</v>
      </c>
      <c r="L17" s="87">
        <v>1</v>
      </c>
      <c r="M17" s="64">
        <v>0</v>
      </c>
      <c r="N17" s="10" t="s">
        <v>142</v>
      </c>
      <c r="O17" s="10" t="s">
        <v>280</v>
      </c>
      <c r="P17" s="52"/>
      <c r="Q17" s="52"/>
      <c r="R17" s="52"/>
      <c r="S17" s="53"/>
      <c r="T17" s="54" t="s">
        <v>230</v>
      </c>
      <c r="U17" s="54" t="s">
        <v>230</v>
      </c>
      <c r="V17" s="96">
        <v>13181</v>
      </c>
      <c r="W17" s="54"/>
      <c r="X17" s="54" t="s">
        <v>336</v>
      </c>
      <c r="Y17" s="54" t="s">
        <v>338</v>
      </c>
      <c r="Z17" s="72" t="s">
        <v>134</v>
      </c>
    </row>
    <row r="18" spans="1:26" s="57" customFormat="1" ht="81.75" customHeight="1" x14ac:dyDescent="0.25">
      <c r="A18" s="50" t="s">
        <v>259</v>
      </c>
      <c r="B18" s="51" t="s">
        <v>260</v>
      </c>
      <c r="C18" s="51" t="s">
        <v>9</v>
      </c>
      <c r="D18" s="11" t="s">
        <v>40</v>
      </c>
      <c r="E18" s="10" t="s">
        <v>47</v>
      </c>
      <c r="F18" s="10" t="s">
        <v>60</v>
      </c>
      <c r="G18" s="10" t="s">
        <v>307</v>
      </c>
      <c r="H18" s="10" t="s">
        <v>310</v>
      </c>
      <c r="I18" s="10" t="s">
        <v>258</v>
      </c>
      <c r="J18" s="88" t="s">
        <v>125</v>
      </c>
      <c r="K18" s="88" t="s">
        <v>91</v>
      </c>
      <c r="L18" s="10">
        <v>800</v>
      </c>
      <c r="M18" s="64">
        <v>0</v>
      </c>
      <c r="N18" s="10" t="s">
        <v>126</v>
      </c>
      <c r="O18" s="10" t="s">
        <v>280</v>
      </c>
      <c r="P18" s="52"/>
      <c r="Q18" s="52"/>
      <c r="R18" s="52"/>
      <c r="S18" s="53"/>
      <c r="T18" s="95" t="s">
        <v>229</v>
      </c>
      <c r="U18" s="54" t="s">
        <v>229</v>
      </c>
      <c r="V18" s="54" t="s">
        <v>189</v>
      </c>
      <c r="W18" s="54" t="s">
        <v>189</v>
      </c>
      <c r="X18" s="54" t="s">
        <v>189</v>
      </c>
      <c r="Y18" s="54" t="s">
        <v>189</v>
      </c>
      <c r="Z18" s="72" t="s">
        <v>135</v>
      </c>
    </row>
    <row r="19" spans="1:26" s="57" customFormat="1" ht="81.75" customHeight="1" x14ac:dyDescent="0.25">
      <c r="A19" s="50" t="s">
        <v>259</v>
      </c>
      <c r="B19" s="51" t="s">
        <v>260</v>
      </c>
      <c r="C19" s="51" t="s">
        <v>9</v>
      </c>
      <c r="D19" s="11" t="s">
        <v>40</v>
      </c>
      <c r="E19" s="55" t="s">
        <v>47</v>
      </c>
      <c r="F19" s="55" t="s">
        <v>59</v>
      </c>
      <c r="G19" s="10" t="s">
        <v>306</v>
      </c>
      <c r="H19" s="10" t="s">
        <v>127</v>
      </c>
      <c r="I19" s="10" t="s">
        <v>128</v>
      </c>
      <c r="J19" s="88" t="s">
        <v>148</v>
      </c>
      <c r="K19" s="88" t="s">
        <v>91</v>
      </c>
      <c r="L19" s="87">
        <v>0.4</v>
      </c>
      <c r="M19" s="64">
        <v>0</v>
      </c>
      <c r="N19" s="10" t="s">
        <v>129</v>
      </c>
      <c r="O19" s="10" t="s">
        <v>280</v>
      </c>
      <c r="P19" s="52"/>
      <c r="Q19" s="52"/>
      <c r="R19" s="52"/>
      <c r="S19" s="53"/>
      <c r="T19" s="95" t="s">
        <v>229</v>
      </c>
      <c r="U19" s="54" t="s">
        <v>229</v>
      </c>
      <c r="V19" s="54" t="s">
        <v>189</v>
      </c>
      <c r="W19" s="54" t="s">
        <v>189</v>
      </c>
      <c r="X19" s="54" t="s">
        <v>189</v>
      </c>
      <c r="Y19" s="54" t="s">
        <v>189</v>
      </c>
      <c r="Z19" s="72" t="s">
        <v>135</v>
      </c>
    </row>
    <row r="20" spans="1:26" s="57" customFormat="1" ht="94.5" customHeight="1" x14ac:dyDescent="0.25">
      <c r="A20" s="50" t="s">
        <v>259</v>
      </c>
      <c r="B20" s="51" t="s">
        <v>260</v>
      </c>
      <c r="C20" s="51" t="s">
        <v>9</v>
      </c>
      <c r="D20" s="11" t="s">
        <v>40</v>
      </c>
      <c r="E20" s="55" t="s">
        <v>47</v>
      </c>
      <c r="F20" s="55" t="s">
        <v>63</v>
      </c>
      <c r="G20" s="10" t="s">
        <v>321</v>
      </c>
      <c r="H20" s="10" t="s">
        <v>322</v>
      </c>
      <c r="I20" s="10" t="s">
        <v>130</v>
      </c>
      <c r="J20" s="91" t="s">
        <v>125</v>
      </c>
      <c r="K20" s="91" t="s">
        <v>91</v>
      </c>
      <c r="L20" s="87">
        <v>1</v>
      </c>
      <c r="M20" s="64">
        <v>0</v>
      </c>
      <c r="N20" s="10" t="s">
        <v>131</v>
      </c>
      <c r="O20" s="10" t="s">
        <v>281</v>
      </c>
      <c r="P20" s="52"/>
      <c r="Q20" s="52"/>
      <c r="R20" s="52"/>
      <c r="S20" s="53"/>
      <c r="T20" s="95" t="s">
        <v>229</v>
      </c>
      <c r="U20" s="54" t="s">
        <v>229</v>
      </c>
      <c r="V20" s="54" t="s">
        <v>189</v>
      </c>
      <c r="W20" s="54" t="s">
        <v>189</v>
      </c>
      <c r="X20" s="54" t="s">
        <v>189</v>
      </c>
      <c r="Y20" s="54" t="s">
        <v>189</v>
      </c>
      <c r="Z20" s="72" t="s">
        <v>135</v>
      </c>
    </row>
    <row r="21" spans="1:26" s="57" customFormat="1" ht="90" customHeight="1" x14ac:dyDescent="0.25">
      <c r="A21" s="50" t="s">
        <v>259</v>
      </c>
      <c r="B21" s="51" t="s">
        <v>260</v>
      </c>
      <c r="C21" s="51" t="s">
        <v>9</v>
      </c>
      <c r="D21" s="11" t="s">
        <v>40</v>
      </c>
      <c r="E21" s="10" t="s">
        <v>47</v>
      </c>
      <c r="F21" s="10" t="s">
        <v>59</v>
      </c>
      <c r="G21" s="10" t="s">
        <v>328</v>
      </c>
      <c r="H21" s="10" t="s">
        <v>305</v>
      </c>
      <c r="I21" s="10" t="s">
        <v>140</v>
      </c>
      <c r="J21" s="88" t="s">
        <v>125</v>
      </c>
      <c r="K21" s="88" t="s">
        <v>91</v>
      </c>
      <c r="L21" s="87">
        <v>1</v>
      </c>
      <c r="M21" s="64">
        <f>+Presupuesto!P44+Presupuesto!P45+Presupuesto!P46+Presupuesto!P47+Presupuesto!P48</f>
        <v>12743154353.952728</v>
      </c>
      <c r="N21" s="10" t="s">
        <v>136</v>
      </c>
      <c r="O21" s="10"/>
      <c r="P21" s="52"/>
      <c r="Q21" s="52"/>
      <c r="R21" s="52"/>
      <c r="S21" s="53"/>
      <c r="T21" s="54" t="s">
        <v>230</v>
      </c>
      <c r="U21" s="54" t="s">
        <v>230</v>
      </c>
      <c r="V21" s="96">
        <v>308300</v>
      </c>
      <c r="W21" s="54"/>
      <c r="X21" s="54" t="s">
        <v>336</v>
      </c>
      <c r="Y21" s="54" t="s">
        <v>339</v>
      </c>
      <c r="Z21" s="72" t="s">
        <v>139</v>
      </c>
    </row>
    <row r="22" spans="1:26" s="57" customFormat="1" ht="75.75" customHeight="1" x14ac:dyDescent="0.25">
      <c r="A22" s="50" t="s">
        <v>259</v>
      </c>
      <c r="B22" s="51" t="s">
        <v>260</v>
      </c>
      <c r="C22" s="51" t="s">
        <v>9</v>
      </c>
      <c r="D22" s="11" t="s">
        <v>40</v>
      </c>
      <c r="E22" s="10" t="s">
        <v>47</v>
      </c>
      <c r="F22" s="10" t="s">
        <v>55</v>
      </c>
      <c r="G22" s="10" t="s">
        <v>328</v>
      </c>
      <c r="H22" s="10" t="s">
        <v>329</v>
      </c>
      <c r="I22" s="10" t="s">
        <v>137</v>
      </c>
      <c r="J22" s="88" t="s">
        <v>148</v>
      </c>
      <c r="K22" s="88" t="s">
        <v>91</v>
      </c>
      <c r="L22" s="10">
        <v>1</v>
      </c>
      <c r="M22" s="64">
        <v>0</v>
      </c>
      <c r="N22" s="10" t="s">
        <v>138</v>
      </c>
      <c r="O22" s="10" t="s">
        <v>284</v>
      </c>
      <c r="P22" s="52"/>
      <c r="Q22" s="52"/>
      <c r="R22" s="52"/>
      <c r="S22" s="53"/>
      <c r="T22" s="95" t="s">
        <v>229</v>
      </c>
      <c r="U22" s="54" t="s">
        <v>229</v>
      </c>
      <c r="V22" s="54" t="s">
        <v>189</v>
      </c>
      <c r="W22" s="54" t="s">
        <v>189</v>
      </c>
      <c r="X22" s="54" t="s">
        <v>189</v>
      </c>
      <c r="Y22" s="54" t="s">
        <v>189</v>
      </c>
      <c r="Z22" s="72" t="s">
        <v>139</v>
      </c>
    </row>
    <row r="23" spans="1:26" s="57" customFormat="1" ht="100.5" customHeight="1" x14ac:dyDescent="0.25">
      <c r="A23" s="50" t="s">
        <v>259</v>
      </c>
      <c r="B23" s="51" t="s">
        <v>260</v>
      </c>
      <c r="C23" s="51" t="s">
        <v>9</v>
      </c>
      <c r="D23" s="11" t="s">
        <v>40</v>
      </c>
      <c r="E23" s="10" t="s">
        <v>47</v>
      </c>
      <c r="F23" s="10" t="s">
        <v>86</v>
      </c>
      <c r="G23" s="10" t="s">
        <v>143</v>
      </c>
      <c r="H23" s="10" t="s">
        <v>144</v>
      </c>
      <c r="I23" s="10" t="s">
        <v>145</v>
      </c>
      <c r="J23" s="88" t="s">
        <v>125</v>
      </c>
      <c r="K23" s="88" t="s">
        <v>91</v>
      </c>
      <c r="L23" s="10">
        <v>750</v>
      </c>
      <c r="M23" s="64">
        <v>0</v>
      </c>
      <c r="N23" s="10" t="s">
        <v>146</v>
      </c>
      <c r="O23" s="10" t="s">
        <v>282</v>
      </c>
      <c r="P23" s="52"/>
      <c r="Q23" s="52"/>
      <c r="R23" s="52"/>
      <c r="S23" s="53"/>
      <c r="T23" s="95" t="s">
        <v>229</v>
      </c>
      <c r="U23" s="54" t="s">
        <v>229</v>
      </c>
      <c r="V23" s="54" t="s">
        <v>189</v>
      </c>
      <c r="W23" s="54" t="s">
        <v>189</v>
      </c>
      <c r="X23" s="54" t="s">
        <v>189</v>
      </c>
      <c r="Y23" s="54" t="s">
        <v>189</v>
      </c>
      <c r="Z23" s="72" t="s">
        <v>150</v>
      </c>
    </row>
    <row r="24" spans="1:26" s="57" customFormat="1" ht="78.75" customHeight="1" x14ac:dyDescent="0.25">
      <c r="A24" s="50" t="s">
        <v>259</v>
      </c>
      <c r="B24" s="51" t="s">
        <v>260</v>
      </c>
      <c r="C24" s="51" t="s">
        <v>9</v>
      </c>
      <c r="D24" s="11" t="s">
        <v>40</v>
      </c>
      <c r="E24" s="10" t="s">
        <v>47</v>
      </c>
      <c r="F24" s="10" t="s">
        <v>55</v>
      </c>
      <c r="G24" s="10" t="s">
        <v>143</v>
      </c>
      <c r="H24" s="10" t="s">
        <v>144</v>
      </c>
      <c r="I24" s="10" t="s">
        <v>147</v>
      </c>
      <c r="J24" s="88" t="s">
        <v>148</v>
      </c>
      <c r="K24" s="88" t="s">
        <v>89</v>
      </c>
      <c r="L24" s="10">
        <v>1</v>
      </c>
      <c r="M24" s="64">
        <v>0</v>
      </c>
      <c r="N24" s="10"/>
      <c r="O24" s="10" t="s">
        <v>283</v>
      </c>
      <c r="P24" s="52"/>
      <c r="Q24" s="52"/>
      <c r="R24" s="52"/>
      <c r="S24" s="53"/>
      <c r="T24" s="95" t="s">
        <v>229</v>
      </c>
      <c r="U24" s="54" t="s">
        <v>229</v>
      </c>
      <c r="V24" s="54" t="s">
        <v>189</v>
      </c>
      <c r="W24" s="54" t="s">
        <v>189</v>
      </c>
      <c r="X24" s="54" t="s">
        <v>189</v>
      </c>
      <c r="Y24" s="54" t="s">
        <v>189</v>
      </c>
      <c r="Z24" s="72" t="s">
        <v>150</v>
      </c>
    </row>
    <row r="25" spans="1:26" s="57" customFormat="1" ht="86.25" customHeight="1" x14ac:dyDescent="0.25">
      <c r="A25" s="50" t="s">
        <v>259</v>
      </c>
      <c r="B25" s="51" t="s">
        <v>260</v>
      </c>
      <c r="C25" s="51" t="s">
        <v>9</v>
      </c>
      <c r="D25" s="11" t="s">
        <v>40</v>
      </c>
      <c r="E25" s="10" t="s">
        <v>47</v>
      </c>
      <c r="F25" s="10" t="s">
        <v>69</v>
      </c>
      <c r="G25" s="10" t="s">
        <v>143</v>
      </c>
      <c r="H25" s="10" t="s">
        <v>144</v>
      </c>
      <c r="I25" s="10" t="s">
        <v>149</v>
      </c>
      <c r="J25" s="88" t="s">
        <v>148</v>
      </c>
      <c r="K25" s="88" t="s">
        <v>90</v>
      </c>
      <c r="L25" s="10">
        <v>100</v>
      </c>
      <c r="M25" s="64">
        <v>0</v>
      </c>
      <c r="N25" s="10"/>
      <c r="O25" s="10" t="s">
        <v>285</v>
      </c>
      <c r="P25" s="52"/>
      <c r="Q25" s="52"/>
      <c r="R25" s="52"/>
      <c r="S25" s="53"/>
      <c r="T25" s="95" t="s">
        <v>229</v>
      </c>
      <c r="U25" s="54" t="s">
        <v>229</v>
      </c>
      <c r="V25" s="54" t="s">
        <v>189</v>
      </c>
      <c r="W25" s="54" t="s">
        <v>189</v>
      </c>
      <c r="X25" s="54" t="s">
        <v>189</v>
      </c>
      <c r="Y25" s="54" t="s">
        <v>189</v>
      </c>
      <c r="Z25" s="72" t="s">
        <v>150</v>
      </c>
    </row>
    <row r="26" spans="1:26" s="57" customFormat="1" ht="81.75" customHeight="1" x14ac:dyDescent="0.25">
      <c r="A26" s="50" t="s">
        <v>259</v>
      </c>
      <c r="B26" s="51" t="s">
        <v>260</v>
      </c>
      <c r="C26" s="51" t="s">
        <v>9</v>
      </c>
      <c r="D26" s="11" t="s">
        <v>40</v>
      </c>
      <c r="E26" s="10" t="s">
        <v>47</v>
      </c>
      <c r="F26" s="10" t="s">
        <v>58</v>
      </c>
      <c r="G26" s="10" t="s">
        <v>151</v>
      </c>
      <c r="H26" s="10" t="s">
        <v>319</v>
      </c>
      <c r="I26" s="10" t="s">
        <v>290</v>
      </c>
      <c r="J26" s="88" t="s">
        <v>125</v>
      </c>
      <c r="K26" s="88" t="s">
        <v>91</v>
      </c>
      <c r="L26" s="10">
        <v>4640</v>
      </c>
      <c r="M26" s="64">
        <f>+Presupuesto!P22</f>
        <v>28886541131.454456</v>
      </c>
      <c r="N26" s="10" t="s">
        <v>152</v>
      </c>
      <c r="O26" s="10"/>
      <c r="P26" s="52"/>
      <c r="Q26" s="52"/>
      <c r="R26" s="52"/>
      <c r="S26" s="53"/>
      <c r="T26" s="95" t="s">
        <v>229</v>
      </c>
      <c r="U26" s="54" t="s">
        <v>229</v>
      </c>
      <c r="V26" s="54" t="s">
        <v>189</v>
      </c>
      <c r="W26" s="54" t="s">
        <v>189</v>
      </c>
      <c r="X26" s="54" t="s">
        <v>189</v>
      </c>
      <c r="Y26" s="54" t="s">
        <v>189</v>
      </c>
      <c r="Z26" s="72" t="s">
        <v>154</v>
      </c>
    </row>
    <row r="27" spans="1:26" s="57" customFormat="1" ht="94.5" customHeight="1" x14ac:dyDescent="0.25">
      <c r="A27" s="50" t="s">
        <v>259</v>
      </c>
      <c r="B27" s="51" t="s">
        <v>260</v>
      </c>
      <c r="C27" s="51" t="s">
        <v>9</v>
      </c>
      <c r="D27" s="11" t="s">
        <v>40</v>
      </c>
      <c r="E27" s="10" t="s">
        <v>47</v>
      </c>
      <c r="F27" s="10" t="s">
        <v>58</v>
      </c>
      <c r="G27" s="10" t="s">
        <v>151</v>
      </c>
      <c r="H27" s="10" t="s">
        <v>320</v>
      </c>
      <c r="I27" s="10" t="s">
        <v>291</v>
      </c>
      <c r="J27" s="89" t="s">
        <v>125</v>
      </c>
      <c r="K27" s="88" t="s">
        <v>91</v>
      </c>
      <c r="L27" s="10">
        <v>3600</v>
      </c>
      <c r="M27" s="64">
        <f>+Presupuesto!P23+Presupuesto!P24+Presupuesto!P25+Presupuesto!P26+Presupuesto!P27+Presupuesto!P28+Presupuesto!P29</f>
        <v>23598042034.610062</v>
      </c>
      <c r="N27" s="10" t="s">
        <v>153</v>
      </c>
      <c r="O27" s="10"/>
      <c r="P27" s="52"/>
      <c r="Q27" s="52"/>
      <c r="R27" s="52"/>
      <c r="S27" s="53"/>
      <c r="T27" s="95" t="s">
        <v>229</v>
      </c>
      <c r="U27" s="54" t="s">
        <v>229</v>
      </c>
      <c r="V27" s="54" t="s">
        <v>189</v>
      </c>
      <c r="W27" s="54" t="s">
        <v>189</v>
      </c>
      <c r="X27" s="54" t="s">
        <v>189</v>
      </c>
      <c r="Y27" s="54" t="s">
        <v>189</v>
      </c>
      <c r="Z27" s="72" t="s">
        <v>154</v>
      </c>
    </row>
    <row r="28" spans="1:26" s="57" customFormat="1" ht="102.75" customHeight="1" x14ac:dyDescent="0.25">
      <c r="A28" s="50" t="s">
        <v>259</v>
      </c>
      <c r="B28" s="51" t="s">
        <v>260</v>
      </c>
      <c r="C28" s="51" t="s">
        <v>9</v>
      </c>
      <c r="D28" s="11" t="s">
        <v>40</v>
      </c>
      <c r="E28" s="10" t="s">
        <v>47</v>
      </c>
      <c r="F28" s="10" t="s">
        <v>56</v>
      </c>
      <c r="G28" s="10" t="s">
        <v>308</v>
      </c>
      <c r="H28" s="10" t="s">
        <v>309</v>
      </c>
      <c r="I28" s="10" t="s">
        <v>155</v>
      </c>
      <c r="J28" s="89" t="s">
        <v>125</v>
      </c>
      <c r="K28" s="88" t="s">
        <v>91</v>
      </c>
      <c r="L28" s="87">
        <v>1</v>
      </c>
      <c r="M28" s="64">
        <v>0</v>
      </c>
      <c r="N28" s="10" t="s">
        <v>156</v>
      </c>
      <c r="O28" s="10" t="s">
        <v>286</v>
      </c>
      <c r="P28" s="52"/>
      <c r="Q28" s="52"/>
      <c r="R28" s="52"/>
      <c r="S28" s="53"/>
      <c r="T28" s="95" t="s">
        <v>229</v>
      </c>
      <c r="U28" s="54" t="s">
        <v>229</v>
      </c>
      <c r="V28" s="54" t="s">
        <v>189</v>
      </c>
      <c r="W28" s="54" t="s">
        <v>189</v>
      </c>
      <c r="X28" s="54" t="s">
        <v>189</v>
      </c>
      <c r="Y28" s="54" t="s">
        <v>189</v>
      </c>
      <c r="Z28" s="72" t="s">
        <v>165</v>
      </c>
    </row>
    <row r="29" spans="1:26" s="57" customFormat="1" ht="114.75" customHeight="1" x14ac:dyDescent="0.25">
      <c r="A29" s="50" t="s">
        <v>259</v>
      </c>
      <c r="B29" s="51" t="s">
        <v>260</v>
      </c>
      <c r="C29" s="51" t="s">
        <v>9</v>
      </c>
      <c r="D29" s="11" t="s">
        <v>40</v>
      </c>
      <c r="E29" s="10" t="s">
        <v>47</v>
      </c>
      <c r="F29" s="10" t="s">
        <v>56</v>
      </c>
      <c r="G29" s="10" t="s">
        <v>308</v>
      </c>
      <c r="H29" s="10" t="s">
        <v>309</v>
      </c>
      <c r="I29" s="10" t="s">
        <v>157</v>
      </c>
      <c r="J29" s="89" t="s">
        <v>125</v>
      </c>
      <c r="K29" s="88" t="s">
        <v>91</v>
      </c>
      <c r="L29" s="87">
        <v>1</v>
      </c>
      <c r="M29" s="64">
        <v>0</v>
      </c>
      <c r="N29" s="10" t="s">
        <v>158</v>
      </c>
      <c r="O29" s="10" t="s">
        <v>286</v>
      </c>
      <c r="P29" s="52"/>
      <c r="Q29" s="52"/>
      <c r="R29" s="52"/>
      <c r="S29" s="53"/>
      <c r="T29" s="95" t="s">
        <v>229</v>
      </c>
      <c r="U29" s="54" t="s">
        <v>229</v>
      </c>
      <c r="V29" s="54" t="s">
        <v>189</v>
      </c>
      <c r="W29" s="54" t="s">
        <v>189</v>
      </c>
      <c r="X29" s="54" t="s">
        <v>189</v>
      </c>
      <c r="Y29" s="54" t="s">
        <v>189</v>
      </c>
      <c r="Z29" s="72" t="s">
        <v>165</v>
      </c>
    </row>
    <row r="30" spans="1:26" s="57" customFormat="1" ht="112.5" customHeight="1" x14ac:dyDescent="0.25">
      <c r="A30" s="50" t="s">
        <v>259</v>
      </c>
      <c r="B30" s="51" t="s">
        <v>260</v>
      </c>
      <c r="C30" s="51" t="s">
        <v>9</v>
      </c>
      <c r="D30" s="11" t="s">
        <v>40</v>
      </c>
      <c r="E30" s="10" t="s">
        <v>47</v>
      </c>
      <c r="F30" s="10" t="s">
        <v>56</v>
      </c>
      <c r="G30" s="10" t="s">
        <v>308</v>
      </c>
      <c r="H30" s="10" t="s">
        <v>309</v>
      </c>
      <c r="I30" s="10" t="s">
        <v>159</v>
      </c>
      <c r="J30" s="89" t="s">
        <v>125</v>
      </c>
      <c r="K30" s="88" t="s">
        <v>91</v>
      </c>
      <c r="L30" s="87">
        <v>1</v>
      </c>
      <c r="M30" s="64">
        <v>0</v>
      </c>
      <c r="N30" s="10" t="s">
        <v>160</v>
      </c>
      <c r="O30" s="10" t="s">
        <v>286</v>
      </c>
      <c r="P30" s="52"/>
      <c r="Q30" s="52"/>
      <c r="R30" s="52"/>
      <c r="S30" s="53"/>
      <c r="T30" s="95" t="s">
        <v>229</v>
      </c>
      <c r="U30" s="54" t="s">
        <v>229</v>
      </c>
      <c r="V30" s="54" t="s">
        <v>189</v>
      </c>
      <c r="W30" s="54" t="s">
        <v>189</v>
      </c>
      <c r="X30" s="54" t="s">
        <v>189</v>
      </c>
      <c r="Y30" s="54" t="s">
        <v>189</v>
      </c>
      <c r="Z30" s="72" t="s">
        <v>165</v>
      </c>
    </row>
    <row r="31" spans="1:26" s="57" customFormat="1" ht="60.75" customHeight="1" x14ac:dyDescent="0.25">
      <c r="A31" s="50" t="s">
        <v>259</v>
      </c>
      <c r="B31" s="51" t="s">
        <v>260</v>
      </c>
      <c r="C31" s="51" t="s">
        <v>9</v>
      </c>
      <c r="D31" s="11" t="s">
        <v>40</v>
      </c>
      <c r="E31" s="10" t="s">
        <v>47</v>
      </c>
      <c r="F31" s="10" t="s">
        <v>59</v>
      </c>
      <c r="G31" s="10" t="s">
        <v>323</v>
      </c>
      <c r="H31" s="10" t="s">
        <v>324</v>
      </c>
      <c r="I31" s="10" t="s">
        <v>161</v>
      </c>
      <c r="J31" s="89" t="s">
        <v>125</v>
      </c>
      <c r="K31" s="88" t="s">
        <v>91</v>
      </c>
      <c r="L31" s="87">
        <v>1</v>
      </c>
      <c r="M31" s="64">
        <f>Presupuesto!P7</f>
        <v>57046017.539502345</v>
      </c>
      <c r="N31" s="10" t="s">
        <v>162</v>
      </c>
      <c r="O31" s="10"/>
      <c r="P31" s="52"/>
      <c r="Q31" s="52"/>
      <c r="R31" s="52"/>
      <c r="S31" s="53"/>
      <c r="T31" s="95" t="s">
        <v>229</v>
      </c>
      <c r="U31" s="54" t="s">
        <v>229</v>
      </c>
      <c r="V31" s="54" t="s">
        <v>189</v>
      </c>
      <c r="W31" s="54" t="s">
        <v>189</v>
      </c>
      <c r="X31" s="54" t="s">
        <v>189</v>
      </c>
      <c r="Y31" s="54" t="s">
        <v>189</v>
      </c>
      <c r="Z31" s="72" t="s">
        <v>165</v>
      </c>
    </row>
    <row r="32" spans="1:26" s="57" customFormat="1" ht="104.25" customHeight="1" x14ac:dyDescent="0.25">
      <c r="A32" s="50" t="s">
        <v>259</v>
      </c>
      <c r="B32" s="51" t="s">
        <v>260</v>
      </c>
      <c r="C32" s="51" t="s">
        <v>9</v>
      </c>
      <c r="D32" s="11" t="s">
        <v>40</v>
      </c>
      <c r="E32" s="10" t="s">
        <v>47</v>
      </c>
      <c r="F32" s="10" t="s">
        <v>71</v>
      </c>
      <c r="G32" s="10" t="s">
        <v>323</v>
      </c>
      <c r="H32" s="10" t="s">
        <v>325</v>
      </c>
      <c r="I32" s="10" t="s">
        <v>163</v>
      </c>
      <c r="J32" s="89" t="s">
        <v>125</v>
      </c>
      <c r="K32" s="88" t="s">
        <v>91</v>
      </c>
      <c r="L32" s="87">
        <v>1</v>
      </c>
      <c r="M32" s="64">
        <v>0</v>
      </c>
      <c r="N32" s="10" t="s">
        <v>164</v>
      </c>
      <c r="O32" s="10" t="s">
        <v>286</v>
      </c>
      <c r="P32" s="52"/>
      <c r="Q32" s="52"/>
      <c r="R32" s="52"/>
      <c r="S32" s="53"/>
      <c r="T32" s="95" t="s">
        <v>229</v>
      </c>
      <c r="U32" s="54" t="s">
        <v>229</v>
      </c>
      <c r="V32" s="54" t="s">
        <v>189</v>
      </c>
      <c r="W32" s="54" t="s">
        <v>189</v>
      </c>
      <c r="X32" s="54" t="s">
        <v>189</v>
      </c>
      <c r="Y32" s="54" t="s">
        <v>189</v>
      </c>
      <c r="Z32" s="72" t="s">
        <v>165</v>
      </c>
    </row>
    <row r="33" spans="1:26" s="57" customFormat="1" ht="131.25" customHeight="1" x14ac:dyDescent="0.25">
      <c r="A33" s="50" t="s">
        <v>259</v>
      </c>
      <c r="B33" s="51" t="s">
        <v>260</v>
      </c>
      <c r="C33" s="51" t="s">
        <v>9</v>
      </c>
      <c r="D33" s="11" t="s">
        <v>40</v>
      </c>
      <c r="E33" s="10" t="s">
        <v>47</v>
      </c>
      <c r="F33" s="10" t="s">
        <v>68</v>
      </c>
      <c r="G33" s="10" t="s">
        <v>166</v>
      </c>
      <c r="H33" s="10" t="s">
        <v>326</v>
      </c>
      <c r="I33" s="10" t="s">
        <v>289</v>
      </c>
      <c r="J33" s="88" t="s">
        <v>148</v>
      </c>
      <c r="K33" s="89" t="s">
        <v>91</v>
      </c>
      <c r="L33" s="10">
        <v>0</v>
      </c>
      <c r="M33" s="64">
        <v>0</v>
      </c>
      <c r="N33" s="10"/>
      <c r="O33" s="10" t="s">
        <v>286</v>
      </c>
      <c r="P33" s="52"/>
      <c r="Q33" s="52"/>
      <c r="R33" s="52"/>
      <c r="S33" s="53"/>
      <c r="T33" s="95" t="s">
        <v>229</v>
      </c>
      <c r="U33" s="54" t="s">
        <v>229</v>
      </c>
      <c r="V33" s="54" t="s">
        <v>189</v>
      </c>
      <c r="W33" s="54" t="s">
        <v>189</v>
      </c>
      <c r="X33" s="54" t="s">
        <v>189</v>
      </c>
      <c r="Y33" s="54" t="s">
        <v>189</v>
      </c>
      <c r="Z33" s="72" t="s">
        <v>167</v>
      </c>
    </row>
    <row r="34" spans="1:26" s="57" customFormat="1" ht="76.5" customHeight="1" x14ac:dyDescent="0.25">
      <c r="A34" s="50" t="s">
        <v>259</v>
      </c>
      <c r="B34" s="51" t="s">
        <v>260</v>
      </c>
      <c r="C34" s="51" t="s">
        <v>9</v>
      </c>
      <c r="D34" s="11" t="s">
        <v>40</v>
      </c>
      <c r="E34" s="56" t="s">
        <v>49</v>
      </c>
      <c r="F34" s="12" t="s">
        <v>74</v>
      </c>
      <c r="G34" s="10" t="s">
        <v>316</v>
      </c>
      <c r="H34" s="10" t="s">
        <v>303</v>
      </c>
      <c r="I34" s="10" t="s">
        <v>330</v>
      </c>
      <c r="J34" s="88" t="s">
        <v>125</v>
      </c>
      <c r="K34" s="92" t="s">
        <v>91</v>
      </c>
      <c r="L34" s="10">
        <v>800</v>
      </c>
      <c r="M34" s="64">
        <f>+Presupuesto!P18</f>
        <v>9638072459.076992</v>
      </c>
      <c r="N34" s="10" t="s">
        <v>247</v>
      </c>
      <c r="O34" s="10" t="s">
        <v>280</v>
      </c>
      <c r="P34" s="52"/>
      <c r="Q34" s="52"/>
      <c r="R34" s="52"/>
      <c r="S34" s="53"/>
      <c r="T34" s="95" t="s">
        <v>229</v>
      </c>
      <c r="U34" s="54" t="s">
        <v>229</v>
      </c>
      <c r="V34" s="54" t="s">
        <v>189</v>
      </c>
      <c r="W34" s="54" t="s">
        <v>189</v>
      </c>
      <c r="X34" s="54" t="s">
        <v>189</v>
      </c>
      <c r="Y34" s="54" t="s">
        <v>189</v>
      </c>
      <c r="Z34" s="72" t="s">
        <v>255</v>
      </c>
    </row>
    <row r="35" spans="1:26" s="57" customFormat="1" ht="125.25" customHeight="1" x14ac:dyDescent="0.25">
      <c r="A35" s="50" t="s">
        <v>259</v>
      </c>
      <c r="B35" s="51" t="s">
        <v>260</v>
      </c>
      <c r="C35" s="51" t="s">
        <v>9</v>
      </c>
      <c r="D35" s="11" t="s">
        <v>40</v>
      </c>
      <c r="E35" s="10" t="s">
        <v>47</v>
      </c>
      <c r="F35" s="12" t="s">
        <v>86</v>
      </c>
      <c r="G35" s="10" t="s">
        <v>316</v>
      </c>
      <c r="H35" s="10" t="s">
        <v>304</v>
      </c>
      <c r="I35" s="10" t="s">
        <v>249</v>
      </c>
      <c r="J35" s="88" t="s">
        <v>125</v>
      </c>
      <c r="K35" s="88" t="s">
        <v>89</v>
      </c>
      <c r="L35" s="10">
        <v>1800</v>
      </c>
      <c r="M35" s="64">
        <f>Presupuesto!P21</f>
        <v>1206438092.8314323</v>
      </c>
      <c r="N35" s="10" t="s">
        <v>250</v>
      </c>
      <c r="O35" s="10" t="s">
        <v>251</v>
      </c>
      <c r="P35" s="52"/>
      <c r="Q35" s="52"/>
      <c r="R35" s="52"/>
      <c r="S35" s="53"/>
      <c r="T35" s="95" t="s">
        <v>229</v>
      </c>
      <c r="U35" s="54" t="s">
        <v>229</v>
      </c>
      <c r="V35" s="54" t="s">
        <v>189</v>
      </c>
      <c r="W35" s="54" t="s">
        <v>189</v>
      </c>
      <c r="X35" s="54" t="s">
        <v>189</v>
      </c>
      <c r="Y35" s="54" t="s">
        <v>189</v>
      </c>
      <c r="Z35" s="72" t="s">
        <v>255</v>
      </c>
    </row>
    <row r="36" spans="1:26" s="57" customFormat="1" ht="106.5" customHeight="1" x14ac:dyDescent="0.25">
      <c r="A36" s="50" t="s">
        <v>259</v>
      </c>
      <c r="B36" s="51" t="s">
        <v>260</v>
      </c>
      <c r="C36" s="51" t="s">
        <v>9</v>
      </c>
      <c r="D36" s="11" t="s">
        <v>40</v>
      </c>
      <c r="E36" s="12" t="s">
        <v>50</v>
      </c>
      <c r="F36" s="12" t="s">
        <v>57</v>
      </c>
      <c r="G36" s="10" t="s">
        <v>316</v>
      </c>
      <c r="H36" s="10" t="s">
        <v>317</v>
      </c>
      <c r="I36" s="10" t="s">
        <v>252</v>
      </c>
      <c r="J36" s="88" t="s">
        <v>125</v>
      </c>
      <c r="K36" s="89" t="s">
        <v>91</v>
      </c>
      <c r="L36" s="10">
        <v>3000</v>
      </c>
      <c r="M36" s="64">
        <f>+Presupuesto!P15+Presupuesto!P16+Presupuesto!P17+Presupuesto!P19+Presupuesto!P20</f>
        <v>126463771167.5349</v>
      </c>
      <c r="N36" s="10" t="s">
        <v>256</v>
      </c>
      <c r="O36" s="10" t="s">
        <v>248</v>
      </c>
      <c r="P36" s="52"/>
      <c r="Q36" s="52"/>
      <c r="R36" s="52"/>
      <c r="S36" s="53"/>
      <c r="T36" s="54" t="s">
        <v>230</v>
      </c>
      <c r="U36" s="54" t="s">
        <v>230</v>
      </c>
      <c r="V36" s="97">
        <v>968994</v>
      </c>
      <c r="W36" s="54"/>
      <c r="X36" s="54" t="s">
        <v>332</v>
      </c>
      <c r="Y36" s="54" t="s">
        <v>333</v>
      </c>
      <c r="Z36" s="72" t="s">
        <v>255</v>
      </c>
    </row>
    <row r="37" spans="1:26" s="57" customFormat="1" ht="121.5" customHeight="1" x14ac:dyDescent="0.25">
      <c r="A37" s="50" t="s">
        <v>259</v>
      </c>
      <c r="B37" s="51" t="s">
        <v>260</v>
      </c>
      <c r="C37" s="51" t="s">
        <v>9</v>
      </c>
      <c r="D37" s="11" t="s">
        <v>40</v>
      </c>
      <c r="E37" s="10" t="s">
        <v>51</v>
      </c>
      <c r="F37" s="10" t="s">
        <v>73</v>
      </c>
      <c r="G37" s="10" t="s">
        <v>316</v>
      </c>
      <c r="H37" s="10" t="s">
        <v>318</v>
      </c>
      <c r="I37" s="10" t="s">
        <v>253</v>
      </c>
      <c r="J37" s="88" t="s">
        <v>254</v>
      </c>
      <c r="K37" s="88" t="s">
        <v>89</v>
      </c>
      <c r="L37" s="10">
        <v>11</v>
      </c>
      <c r="M37" s="64">
        <v>0</v>
      </c>
      <c r="N37" s="10" t="s">
        <v>250</v>
      </c>
      <c r="O37" s="10" t="s">
        <v>286</v>
      </c>
      <c r="P37" s="52"/>
      <c r="Q37" s="52"/>
      <c r="R37" s="52"/>
      <c r="S37" s="53"/>
      <c r="T37" s="95" t="s">
        <v>229</v>
      </c>
      <c r="U37" s="54" t="s">
        <v>229</v>
      </c>
      <c r="V37" s="54" t="s">
        <v>189</v>
      </c>
      <c r="W37" s="54" t="s">
        <v>189</v>
      </c>
      <c r="X37" s="54" t="s">
        <v>189</v>
      </c>
      <c r="Y37" s="54" t="s">
        <v>189</v>
      </c>
      <c r="Z37" s="72" t="s">
        <v>255</v>
      </c>
    </row>
    <row r="38" spans="1:26" ht="141.75" customHeight="1" x14ac:dyDescent="0.2">
      <c r="A38" s="50" t="s">
        <v>259</v>
      </c>
      <c r="B38" s="51" t="s">
        <v>260</v>
      </c>
      <c r="C38" s="51" t="s">
        <v>9</v>
      </c>
      <c r="D38" s="11" t="s">
        <v>40</v>
      </c>
      <c r="E38" s="11" t="s">
        <v>47</v>
      </c>
      <c r="F38" s="84" t="s">
        <v>71</v>
      </c>
      <c r="G38" s="10" t="s">
        <v>311</v>
      </c>
      <c r="H38" s="10" t="s">
        <v>312</v>
      </c>
      <c r="I38" s="10" t="s">
        <v>266</v>
      </c>
      <c r="J38" s="94" t="s">
        <v>267</v>
      </c>
      <c r="K38" s="93" t="s">
        <v>92</v>
      </c>
      <c r="L38" s="90">
        <v>1</v>
      </c>
      <c r="M38" s="64">
        <v>0</v>
      </c>
      <c r="N38" s="10" t="s">
        <v>269</v>
      </c>
      <c r="O38" s="10" t="s">
        <v>286</v>
      </c>
      <c r="P38" s="52"/>
      <c r="Q38" s="52"/>
      <c r="R38" s="52"/>
      <c r="S38" s="53"/>
      <c r="T38" s="95" t="s">
        <v>229</v>
      </c>
      <c r="U38" s="54" t="s">
        <v>229</v>
      </c>
      <c r="V38" s="54" t="s">
        <v>189</v>
      </c>
      <c r="W38" s="54" t="s">
        <v>189</v>
      </c>
      <c r="X38" s="54" t="s">
        <v>189</v>
      </c>
      <c r="Y38" s="54" t="s">
        <v>189</v>
      </c>
      <c r="Z38" s="72" t="s">
        <v>279</v>
      </c>
    </row>
    <row r="39" spans="1:26" ht="84.75" customHeight="1" x14ac:dyDescent="0.2">
      <c r="A39" s="50" t="s">
        <v>259</v>
      </c>
      <c r="B39" s="51" t="s">
        <v>260</v>
      </c>
      <c r="C39" s="51" t="s">
        <v>9</v>
      </c>
      <c r="D39" s="11" t="s">
        <v>40</v>
      </c>
      <c r="E39" s="11" t="s">
        <v>47</v>
      </c>
      <c r="F39" s="84" t="s">
        <v>71</v>
      </c>
      <c r="G39" s="10" t="s">
        <v>311</v>
      </c>
      <c r="H39" s="10" t="s">
        <v>313</v>
      </c>
      <c r="I39" s="10" t="s">
        <v>270</v>
      </c>
      <c r="J39" s="94" t="s">
        <v>271</v>
      </c>
      <c r="K39" s="93" t="s">
        <v>92</v>
      </c>
      <c r="L39" s="90">
        <v>1</v>
      </c>
      <c r="M39" s="64">
        <v>0</v>
      </c>
      <c r="N39" s="10" t="s">
        <v>273</v>
      </c>
      <c r="O39" s="10" t="s">
        <v>272</v>
      </c>
      <c r="P39" s="52"/>
      <c r="Q39" s="52"/>
      <c r="R39" s="52"/>
      <c r="S39" s="53"/>
      <c r="T39" s="54" t="s">
        <v>230</v>
      </c>
      <c r="U39" s="54" t="s">
        <v>230</v>
      </c>
      <c r="V39" s="96">
        <v>22016</v>
      </c>
      <c r="W39" s="54"/>
      <c r="X39" s="54" t="s">
        <v>332</v>
      </c>
      <c r="Y39" s="54" t="s">
        <v>331</v>
      </c>
      <c r="Z39" s="72" t="s">
        <v>279</v>
      </c>
    </row>
    <row r="40" spans="1:26" ht="92.25" customHeight="1" x14ac:dyDescent="0.2">
      <c r="A40" s="50" t="s">
        <v>259</v>
      </c>
      <c r="B40" s="51" t="s">
        <v>260</v>
      </c>
      <c r="C40" s="51" t="s">
        <v>9</v>
      </c>
      <c r="D40" s="11" t="s">
        <v>40</v>
      </c>
      <c r="E40" s="11" t="s">
        <v>47</v>
      </c>
      <c r="F40" s="84" t="s">
        <v>73</v>
      </c>
      <c r="G40" s="10" t="s">
        <v>311</v>
      </c>
      <c r="H40" s="10" t="s">
        <v>314</v>
      </c>
      <c r="I40" s="10" t="s">
        <v>274</v>
      </c>
      <c r="J40" s="94" t="s">
        <v>275</v>
      </c>
      <c r="K40" s="93" t="s">
        <v>90</v>
      </c>
      <c r="L40" s="90">
        <v>1</v>
      </c>
      <c r="M40" s="64">
        <v>0</v>
      </c>
      <c r="N40" s="10"/>
      <c r="O40" s="10" t="s">
        <v>286</v>
      </c>
      <c r="P40" s="52"/>
      <c r="Q40" s="52"/>
      <c r="R40" s="52"/>
      <c r="S40" s="53"/>
      <c r="T40" s="95" t="s">
        <v>229</v>
      </c>
      <c r="U40" s="54" t="s">
        <v>229</v>
      </c>
      <c r="V40" s="54" t="s">
        <v>189</v>
      </c>
      <c r="W40" s="54" t="s">
        <v>189</v>
      </c>
      <c r="X40" s="54" t="s">
        <v>189</v>
      </c>
      <c r="Y40" s="54" t="s">
        <v>189</v>
      </c>
      <c r="Z40" s="72" t="s">
        <v>279</v>
      </c>
    </row>
    <row r="41" spans="1:26" ht="96" customHeight="1" x14ac:dyDescent="0.2">
      <c r="A41" s="50" t="s">
        <v>259</v>
      </c>
      <c r="B41" s="51" t="s">
        <v>260</v>
      </c>
      <c r="C41" s="51" t="s">
        <v>9</v>
      </c>
      <c r="D41" s="11" t="s">
        <v>40</v>
      </c>
      <c r="E41" s="84" t="s">
        <v>47</v>
      </c>
      <c r="F41" s="84" t="s">
        <v>71</v>
      </c>
      <c r="G41" s="10" t="s">
        <v>311</v>
      </c>
      <c r="H41" s="10" t="s">
        <v>315</v>
      </c>
      <c r="I41" s="10" t="s">
        <v>276</v>
      </c>
      <c r="J41" s="94" t="s">
        <v>277</v>
      </c>
      <c r="K41" s="93" t="s">
        <v>92</v>
      </c>
      <c r="L41" s="90">
        <v>1</v>
      </c>
      <c r="M41" s="64">
        <f>Presupuesto!P50</f>
        <v>3868060562.4173002</v>
      </c>
      <c r="N41" s="10" t="s">
        <v>278</v>
      </c>
      <c r="O41" s="10" t="s">
        <v>268</v>
      </c>
      <c r="P41" s="52"/>
      <c r="Q41" s="52"/>
      <c r="R41" s="52"/>
      <c r="S41" s="53"/>
      <c r="T41" s="95" t="s">
        <v>229</v>
      </c>
      <c r="U41" s="54" t="s">
        <v>229</v>
      </c>
      <c r="V41" s="54" t="s">
        <v>189</v>
      </c>
      <c r="W41" s="54" t="s">
        <v>189</v>
      </c>
      <c r="X41" s="54" t="s">
        <v>189</v>
      </c>
      <c r="Y41" s="54" t="s">
        <v>189</v>
      </c>
      <c r="Z41" s="72" t="s">
        <v>279</v>
      </c>
    </row>
    <row r="42" spans="1:26" x14ac:dyDescent="0.2">
      <c r="A42" s="85" t="s">
        <v>302</v>
      </c>
    </row>
  </sheetData>
  <sheetProtection algorithmName="SHA-512" hashValue="liSR+TnMdJP7VmAAP25/OQ6xlWwznTSh+hOfVvlp7JHN8VwBPCydk/lHOUpNvVzvGzuYFdwKgNnPkIF4TVcBiQ==" saltValue="zWpqFHRvN8Kz/W7igf6sig==" spinCount="100000" sheet="1" objects="1" scenarios="1"/>
  <autoFilter ref="A10:AA42" xr:uid="{0650694C-38CD-48C6-828F-0734A2752DA7}"/>
  <mergeCells count="9">
    <mergeCell ref="A5:Y5"/>
    <mergeCell ref="A6:Y6"/>
    <mergeCell ref="A7:Y7"/>
    <mergeCell ref="A1:Y4"/>
    <mergeCell ref="P8:Y8"/>
    <mergeCell ref="D8:O9"/>
    <mergeCell ref="A8:C9"/>
    <mergeCell ref="T9:Y9"/>
    <mergeCell ref="P9:S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000-000000000000}">
          <x14:formula1>
            <xm:f>Hoja2!$A$2:$A$20</xm:f>
          </x14:formula1>
          <xm:sqref>D16:D41</xm:sqref>
        </x14:dataValidation>
        <x14:dataValidation type="list" allowBlank="1" showInputMessage="1" showErrorMessage="1" xr:uid="{49859752-3A94-45DF-9905-3AAE279EF264}">
          <x14:formula1>
            <xm:f>'C:\Users\vviracacha\OneDrive - sdis.gov.co\DADE\PDD NUEVO CONTRATO SOCIAL\VICTIMAS\PAD 2020-2024\Insumos PAD 2020-2024\[Formato PAD 2020_2024 Juventud.xlsx]Hoja2'!#REF!</xm:f>
          </x14:formula1>
          <xm:sqref>K38:K41 E38:F41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7"/>
  <sheetViews>
    <sheetView zoomScaleNormal="100" workbookViewId="0">
      <selection activeCell="C3" sqref="C3"/>
    </sheetView>
  </sheetViews>
  <sheetFormatPr baseColWidth="10" defaultRowHeight="15" x14ac:dyDescent="0.25"/>
  <cols>
    <col min="2" max="2" width="48.140625" bestFit="1" customWidth="1"/>
    <col min="3" max="3" width="96" bestFit="1" customWidth="1"/>
    <col min="4" max="4" width="27" bestFit="1" customWidth="1"/>
  </cols>
  <sheetData>
    <row r="1" spans="1:4" s="2" customFormat="1" x14ac:dyDescent="0.25">
      <c r="A1" s="2" t="s">
        <v>27</v>
      </c>
      <c r="B1" s="2" t="s">
        <v>52</v>
      </c>
      <c r="C1" s="2" t="s">
        <v>53</v>
      </c>
      <c r="D1" s="2" t="s">
        <v>93</v>
      </c>
    </row>
    <row r="2" spans="1:4" x14ac:dyDescent="0.25">
      <c r="A2" s="1" t="s">
        <v>28</v>
      </c>
      <c r="B2" s="1" t="s">
        <v>47</v>
      </c>
      <c r="C2" s="1" t="s">
        <v>54</v>
      </c>
      <c r="D2" s="1" t="s">
        <v>89</v>
      </c>
    </row>
    <row r="3" spans="1:4" x14ac:dyDescent="0.25">
      <c r="A3" s="1" t="s">
        <v>29</v>
      </c>
      <c r="B3" s="1" t="s">
        <v>48</v>
      </c>
      <c r="C3" s="1" t="s">
        <v>55</v>
      </c>
      <c r="D3" s="1" t="s">
        <v>90</v>
      </c>
    </row>
    <row r="4" spans="1:4" x14ac:dyDescent="0.25">
      <c r="A4" s="1" t="s">
        <v>30</v>
      </c>
      <c r="B4" s="1" t="s">
        <v>49</v>
      </c>
      <c r="C4" s="1" t="s">
        <v>56</v>
      </c>
      <c r="D4" s="1" t="s">
        <v>91</v>
      </c>
    </row>
    <row r="5" spans="1:4" x14ac:dyDescent="0.25">
      <c r="A5" s="1" t="s">
        <v>31</v>
      </c>
      <c r="B5" s="1" t="s">
        <v>50</v>
      </c>
      <c r="C5" s="1" t="s">
        <v>57</v>
      </c>
      <c r="D5" s="1" t="s">
        <v>92</v>
      </c>
    </row>
    <row r="6" spans="1:4" x14ac:dyDescent="0.25">
      <c r="A6" s="1" t="s">
        <v>32</v>
      </c>
      <c r="B6" s="1" t="s">
        <v>51</v>
      </c>
      <c r="C6" s="1" t="s">
        <v>58</v>
      </c>
    </row>
    <row r="7" spans="1:4" x14ac:dyDescent="0.25">
      <c r="A7" s="1" t="s">
        <v>33</v>
      </c>
      <c r="C7" s="1" t="s">
        <v>59</v>
      </c>
    </row>
    <row r="8" spans="1:4" x14ac:dyDescent="0.25">
      <c r="A8" s="1" t="s">
        <v>34</v>
      </c>
      <c r="C8" s="1" t="s">
        <v>60</v>
      </c>
    </row>
    <row r="9" spans="1:4" x14ac:dyDescent="0.25">
      <c r="A9" s="1" t="s">
        <v>35</v>
      </c>
      <c r="C9" s="1" t="s">
        <v>61</v>
      </c>
    </row>
    <row r="10" spans="1:4" x14ac:dyDescent="0.25">
      <c r="A10" s="1" t="s">
        <v>36</v>
      </c>
      <c r="C10" s="1" t="s">
        <v>62</v>
      </c>
    </row>
    <row r="11" spans="1:4" x14ac:dyDescent="0.25">
      <c r="A11" s="1" t="s">
        <v>37</v>
      </c>
      <c r="C11" s="1" t="s">
        <v>63</v>
      </c>
    </row>
    <row r="12" spans="1:4" x14ac:dyDescent="0.25">
      <c r="A12" s="1" t="s">
        <v>38</v>
      </c>
      <c r="C12" s="1" t="s">
        <v>64</v>
      </c>
    </row>
    <row r="13" spans="1:4" x14ac:dyDescent="0.25">
      <c r="A13" s="1" t="s">
        <v>39</v>
      </c>
      <c r="C13" s="1" t="s">
        <v>65</v>
      </c>
    </row>
    <row r="14" spans="1:4" x14ac:dyDescent="0.25">
      <c r="A14" s="1" t="s">
        <v>40</v>
      </c>
      <c r="C14" s="1" t="s">
        <v>66</v>
      </c>
    </row>
    <row r="15" spans="1:4" x14ac:dyDescent="0.25">
      <c r="A15" s="1" t="s">
        <v>41</v>
      </c>
      <c r="C15" s="1" t="s">
        <v>67</v>
      </c>
    </row>
    <row r="16" spans="1:4" x14ac:dyDescent="0.25">
      <c r="A16" s="1" t="s">
        <v>42</v>
      </c>
      <c r="C16" s="1" t="s">
        <v>68</v>
      </c>
    </row>
    <row r="17" spans="1:3" x14ac:dyDescent="0.25">
      <c r="A17" s="1" t="s">
        <v>43</v>
      </c>
      <c r="C17" s="1" t="s">
        <v>69</v>
      </c>
    </row>
    <row r="18" spans="1:3" x14ac:dyDescent="0.25">
      <c r="A18" s="1" t="s">
        <v>44</v>
      </c>
      <c r="C18" s="1" t="s">
        <v>70</v>
      </c>
    </row>
    <row r="19" spans="1:3" x14ac:dyDescent="0.25">
      <c r="A19" s="1" t="s">
        <v>45</v>
      </c>
      <c r="C19" s="1" t="s">
        <v>71</v>
      </c>
    </row>
    <row r="20" spans="1:3" x14ac:dyDescent="0.25">
      <c r="A20" s="1" t="s">
        <v>46</v>
      </c>
      <c r="C20" s="1" t="s">
        <v>72</v>
      </c>
    </row>
    <row r="21" spans="1:3" x14ac:dyDescent="0.25">
      <c r="C21" s="1" t="s">
        <v>73</v>
      </c>
    </row>
    <row r="22" spans="1:3" x14ac:dyDescent="0.25">
      <c r="C22" s="1" t="s">
        <v>74</v>
      </c>
    </row>
    <row r="23" spans="1:3" x14ac:dyDescent="0.25">
      <c r="C23" s="1" t="s">
        <v>75</v>
      </c>
    </row>
    <row r="24" spans="1:3" x14ac:dyDescent="0.25">
      <c r="C24" s="1" t="s">
        <v>76</v>
      </c>
    </row>
    <row r="25" spans="1:3" x14ac:dyDescent="0.25">
      <c r="C25" s="1" t="s">
        <v>77</v>
      </c>
    </row>
    <row r="26" spans="1:3" x14ac:dyDescent="0.25">
      <c r="C26" s="1" t="s">
        <v>78</v>
      </c>
    </row>
    <row r="27" spans="1:3" x14ac:dyDescent="0.25">
      <c r="C27" s="1" t="s">
        <v>79</v>
      </c>
    </row>
    <row r="28" spans="1:3" x14ac:dyDescent="0.25">
      <c r="C28" s="1" t="s">
        <v>80</v>
      </c>
    </row>
    <row r="29" spans="1:3" x14ac:dyDescent="0.25">
      <c r="C29" s="1" t="s">
        <v>50</v>
      </c>
    </row>
    <row r="30" spans="1:3" x14ac:dyDescent="0.25">
      <c r="C30" s="1" t="s">
        <v>81</v>
      </c>
    </row>
    <row r="31" spans="1:3" x14ac:dyDescent="0.25">
      <c r="C31" s="1" t="s">
        <v>82</v>
      </c>
    </row>
    <row r="32" spans="1:3" x14ac:dyDescent="0.25">
      <c r="C32" s="1" t="s">
        <v>83</v>
      </c>
    </row>
    <row r="33" spans="3:3" x14ac:dyDescent="0.25">
      <c r="C33" s="1" t="s">
        <v>84</v>
      </c>
    </row>
    <row r="34" spans="3:3" x14ac:dyDescent="0.25">
      <c r="C34" s="1" t="s">
        <v>88</v>
      </c>
    </row>
    <row r="35" spans="3:3" x14ac:dyDescent="0.25">
      <c r="C35" s="1" t="s">
        <v>85</v>
      </c>
    </row>
    <row r="36" spans="3:3" x14ac:dyDescent="0.25">
      <c r="C36" s="1" t="s">
        <v>86</v>
      </c>
    </row>
    <row r="37" spans="3:3" x14ac:dyDescent="0.25">
      <c r="C37" s="1" t="s">
        <v>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86A25-868A-409E-BD23-D6A37350DF3F}">
  <dimension ref="B1:R57"/>
  <sheetViews>
    <sheetView topLeftCell="F1" zoomScale="80" zoomScaleNormal="80" workbookViewId="0">
      <selection activeCell="K11" sqref="K11"/>
    </sheetView>
  </sheetViews>
  <sheetFormatPr baseColWidth="10" defaultRowHeight="15" x14ac:dyDescent="0.25"/>
  <cols>
    <col min="1" max="1" width="3.42578125" style="16" customWidth="1"/>
    <col min="2" max="2" width="14.7109375" style="16" customWidth="1"/>
    <col min="3" max="3" width="30.42578125" style="16" customWidth="1"/>
    <col min="4" max="4" width="15.28515625" style="16" customWidth="1"/>
    <col min="5" max="5" width="12.140625" style="16" customWidth="1"/>
    <col min="6" max="6" width="16.140625" style="16" customWidth="1"/>
    <col min="7" max="7" width="14.42578125" style="16" customWidth="1"/>
    <col min="8" max="8" width="18.42578125" style="16" customWidth="1"/>
    <col min="9" max="9" width="23.28515625" style="17" customWidth="1"/>
    <col min="10" max="10" width="21.5703125" style="33" customWidth="1"/>
    <col min="11" max="12" width="18.85546875" style="33" customWidth="1"/>
    <col min="13" max="13" width="17.42578125" style="33" customWidth="1"/>
    <col min="14" max="15" width="18.85546875" style="33" customWidth="1"/>
    <col min="16" max="16" width="18" style="33" customWidth="1"/>
    <col min="17" max="18" width="15.140625" style="16" bestFit="1" customWidth="1"/>
    <col min="19" max="16384" width="11.42578125" style="16"/>
  </cols>
  <sheetData>
    <row r="1" spans="2:18" x14ac:dyDescent="0.25">
      <c r="K1" s="67">
        <v>2016</v>
      </c>
      <c r="L1" s="67">
        <v>2017</v>
      </c>
      <c r="M1" s="67">
        <v>2018</v>
      </c>
      <c r="N1" s="67">
        <v>2019</v>
      </c>
      <c r="O1" s="67">
        <v>2020</v>
      </c>
      <c r="P1" s="67" t="s">
        <v>265</v>
      </c>
    </row>
    <row r="2" spans="2:18" x14ac:dyDescent="0.25">
      <c r="J2" s="63" t="s">
        <v>233</v>
      </c>
      <c r="K2" s="41">
        <f>K3</f>
        <v>24576232774</v>
      </c>
      <c r="L2" s="41">
        <v>60711318173.624023</v>
      </c>
      <c r="M2" s="42">
        <v>62794781087</v>
      </c>
      <c r="N2" s="43">
        <v>62779540814.927406</v>
      </c>
      <c r="O2" s="43">
        <v>12112072902.326061</v>
      </c>
      <c r="P2" s="40">
        <f>SUM(K2:O2)</f>
        <v>222973945751.87747</v>
      </c>
    </row>
    <row r="3" spans="2:18" x14ac:dyDescent="0.25">
      <c r="J3" s="63" t="s">
        <v>232</v>
      </c>
      <c r="K3" s="41">
        <v>24576232774</v>
      </c>
      <c r="L3" s="41">
        <v>50848827757</v>
      </c>
      <c r="M3" s="41">
        <v>52361216581</v>
      </c>
      <c r="N3" s="41">
        <v>54425948758</v>
      </c>
      <c r="O3" s="41">
        <v>55123870155</v>
      </c>
      <c r="P3" s="40">
        <f>SUM(K3:O3)</f>
        <v>237336096025</v>
      </c>
    </row>
    <row r="4" spans="2:18" x14ac:dyDescent="0.25">
      <c r="K4" s="39"/>
      <c r="L4" s="39"/>
      <c r="M4" s="39"/>
      <c r="N4" s="39"/>
      <c r="O4" s="39"/>
      <c r="P4" s="16"/>
    </row>
    <row r="5" spans="2:18" x14ac:dyDescent="0.25">
      <c r="J5" s="47">
        <v>2020</v>
      </c>
      <c r="K5" s="34" t="s">
        <v>227</v>
      </c>
      <c r="L5" s="34">
        <v>2021</v>
      </c>
      <c r="M5" s="34">
        <v>2022</v>
      </c>
      <c r="N5" s="34">
        <v>2023</v>
      </c>
      <c r="O5" s="34" t="s">
        <v>226</v>
      </c>
      <c r="P5" s="35" t="s">
        <v>225</v>
      </c>
    </row>
    <row r="6" spans="2:18" s="17" customFormat="1" ht="48.75" customHeight="1" x14ac:dyDescent="0.25">
      <c r="B6" s="21" t="s">
        <v>234</v>
      </c>
      <c r="C6" s="21" t="s">
        <v>182</v>
      </c>
      <c r="D6" s="21" t="s">
        <v>184</v>
      </c>
      <c r="E6" s="21" t="s">
        <v>185</v>
      </c>
      <c r="F6" s="21" t="s">
        <v>193</v>
      </c>
      <c r="G6" s="59" t="s">
        <v>199</v>
      </c>
      <c r="H6" s="59" t="s">
        <v>231</v>
      </c>
      <c r="I6" s="44" t="s">
        <v>228</v>
      </c>
      <c r="J6" s="37">
        <f>SUBTOTAL(9,J7:J50)</f>
        <v>60595255983.977844</v>
      </c>
      <c r="K6" s="37">
        <f t="shared" ref="K6:O6" si="0">SUBTOTAL(9,K7:K50)</f>
        <v>35347232657.320404</v>
      </c>
      <c r="L6" s="37">
        <f t="shared" si="0"/>
        <v>62413113663.497177</v>
      </c>
      <c r="M6" s="37">
        <f t="shared" si="0"/>
        <v>64285507073.402107</v>
      </c>
      <c r="N6" s="37">
        <f t="shared" si="0"/>
        <v>66214072285.604156</v>
      </c>
      <c r="O6" s="37">
        <f t="shared" si="0"/>
        <v>28416872689.238445</v>
      </c>
      <c r="P6" s="32">
        <f>SUBTOTAL(9,P7:P50)</f>
        <v>256676798369.06238</v>
      </c>
    </row>
    <row r="7" spans="2:18" ht="28.5" customHeight="1" x14ac:dyDescent="0.25">
      <c r="B7" s="114" t="s">
        <v>235</v>
      </c>
      <c r="C7" s="23" t="s">
        <v>220</v>
      </c>
      <c r="D7" s="15" t="s">
        <v>195</v>
      </c>
      <c r="E7" s="22">
        <v>2211</v>
      </c>
      <c r="F7" s="13"/>
      <c r="G7" s="19" t="s">
        <v>201</v>
      </c>
      <c r="H7" s="68">
        <v>6091</v>
      </c>
      <c r="I7" s="47" t="s">
        <v>230</v>
      </c>
      <c r="J7" s="36">
        <f>IF(I7="SI",IFERROR(H7*E7,0),0)</f>
        <v>13467201</v>
      </c>
      <c r="K7" s="36">
        <f t="shared" ref="K7:K50" si="1">J7/12*7</f>
        <v>7855867.25</v>
      </c>
      <c r="L7" s="36">
        <f>J7*1.03</f>
        <v>13871217.030000001</v>
      </c>
      <c r="M7" s="36">
        <f t="shared" ref="M7:N7" si="2">L7*1.03</f>
        <v>14287353.540900001</v>
      </c>
      <c r="N7" s="36">
        <f t="shared" si="2"/>
        <v>14715974.147127002</v>
      </c>
      <c r="O7" s="36">
        <f t="shared" ref="O7:O50" si="3">(N7/12*5)*1.03</f>
        <v>6315605.5714753391</v>
      </c>
      <c r="P7" s="65">
        <f t="shared" ref="P7:P14" si="4">SUM(K7:O7)</f>
        <v>57046017.539502345</v>
      </c>
      <c r="Q7" s="38"/>
      <c r="R7" s="38"/>
    </row>
    <row r="8" spans="2:18" x14ac:dyDescent="0.25">
      <c r="B8" s="114"/>
      <c r="C8" s="23" t="s">
        <v>181</v>
      </c>
      <c r="D8" s="14" t="s">
        <v>186</v>
      </c>
      <c r="E8" s="15">
        <v>136900.11674100001</v>
      </c>
      <c r="F8" s="15"/>
      <c r="G8" s="19" t="s">
        <v>202</v>
      </c>
      <c r="H8" s="68">
        <v>6706</v>
      </c>
      <c r="I8" s="47" t="s">
        <v>229</v>
      </c>
      <c r="J8" s="36">
        <f t="shared" ref="J8:J14" si="5">IF(I8="SI",IFERROR(H8*E8,0),0)</f>
        <v>0</v>
      </c>
      <c r="K8" s="36">
        <f t="shared" si="1"/>
        <v>0</v>
      </c>
      <c r="L8" s="36">
        <f t="shared" ref="L8:L14" si="6">J8*1.03</f>
        <v>0</v>
      </c>
      <c r="M8" s="36">
        <f t="shared" ref="M8:N8" si="7">L8*1.03</f>
        <v>0</v>
      </c>
      <c r="N8" s="36">
        <f t="shared" si="7"/>
        <v>0</v>
      </c>
      <c r="O8" s="36">
        <f t="shared" si="3"/>
        <v>0</v>
      </c>
      <c r="P8" s="65">
        <f t="shared" si="4"/>
        <v>0</v>
      </c>
    </row>
    <row r="9" spans="2:18" x14ac:dyDescent="0.25">
      <c r="B9" s="114"/>
      <c r="C9" s="23" t="s">
        <v>187</v>
      </c>
      <c r="D9" s="14" t="s">
        <v>186</v>
      </c>
      <c r="E9" s="15">
        <v>68421</v>
      </c>
      <c r="F9" s="25"/>
      <c r="G9" s="19" t="s">
        <v>200</v>
      </c>
      <c r="H9" s="68">
        <v>139</v>
      </c>
      <c r="I9" s="47" t="s">
        <v>229</v>
      </c>
      <c r="J9" s="36">
        <f t="shared" si="5"/>
        <v>0</v>
      </c>
      <c r="K9" s="36">
        <f t="shared" si="1"/>
        <v>0</v>
      </c>
      <c r="L9" s="36">
        <f t="shared" si="6"/>
        <v>0</v>
      </c>
      <c r="M9" s="36">
        <f t="shared" ref="M9:N9" si="8">L9*1.03</f>
        <v>0</v>
      </c>
      <c r="N9" s="36">
        <f t="shared" si="8"/>
        <v>0</v>
      </c>
      <c r="O9" s="36">
        <f t="shared" si="3"/>
        <v>0</v>
      </c>
      <c r="P9" s="65">
        <f t="shared" si="4"/>
        <v>0</v>
      </c>
    </row>
    <row r="10" spans="2:18" x14ac:dyDescent="0.25">
      <c r="B10" s="114"/>
      <c r="C10" s="23" t="s">
        <v>188</v>
      </c>
      <c r="D10" s="14" t="s">
        <v>186</v>
      </c>
      <c r="E10" s="15">
        <v>68421</v>
      </c>
      <c r="F10" s="25"/>
      <c r="G10" s="19" t="s">
        <v>200</v>
      </c>
      <c r="H10" s="68">
        <v>37</v>
      </c>
      <c r="I10" s="47" t="s">
        <v>229</v>
      </c>
      <c r="J10" s="36">
        <f t="shared" si="5"/>
        <v>0</v>
      </c>
      <c r="K10" s="36">
        <f t="shared" si="1"/>
        <v>0</v>
      </c>
      <c r="L10" s="36">
        <f t="shared" si="6"/>
        <v>0</v>
      </c>
      <c r="M10" s="36">
        <f t="shared" ref="M10:N10" si="9">L10*1.03</f>
        <v>0</v>
      </c>
      <c r="N10" s="36">
        <f t="shared" si="9"/>
        <v>0</v>
      </c>
      <c r="O10" s="36">
        <f t="shared" si="3"/>
        <v>0</v>
      </c>
      <c r="P10" s="65">
        <f t="shared" si="4"/>
        <v>0</v>
      </c>
    </row>
    <row r="11" spans="2:18" x14ac:dyDescent="0.25">
      <c r="B11" s="114" t="s">
        <v>236</v>
      </c>
      <c r="C11" s="23" t="s">
        <v>207</v>
      </c>
      <c r="D11" s="26" t="s">
        <v>189</v>
      </c>
      <c r="E11" s="26" t="s">
        <v>189</v>
      </c>
      <c r="F11" s="45" t="s">
        <v>190</v>
      </c>
      <c r="G11" s="19"/>
      <c r="H11" s="68"/>
      <c r="I11" s="47" t="s">
        <v>229</v>
      </c>
      <c r="J11" s="36">
        <f t="shared" si="5"/>
        <v>0</v>
      </c>
      <c r="K11" s="36">
        <f t="shared" si="1"/>
        <v>0</v>
      </c>
      <c r="L11" s="36">
        <f t="shared" si="6"/>
        <v>0</v>
      </c>
      <c r="M11" s="36">
        <f t="shared" ref="M11:N11" si="10">L11*1.03</f>
        <v>0</v>
      </c>
      <c r="N11" s="36">
        <f t="shared" si="10"/>
        <v>0</v>
      </c>
      <c r="O11" s="36">
        <f t="shared" si="3"/>
        <v>0</v>
      </c>
      <c r="P11" s="65">
        <f t="shared" si="4"/>
        <v>0</v>
      </c>
    </row>
    <row r="12" spans="2:18" ht="30" x14ac:dyDescent="0.25">
      <c r="B12" s="115"/>
      <c r="C12" s="23" t="s">
        <v>208</v>
      </c>
      <c r="D12" s="26" t="s">
        <v>189</v>
      </c>
      <c r="E12" s="26" t="s">
        <v>189</v>
      </c>
      <c r="F12" s="45" t="s">
        <v>191</v>
      </c>
      <c r="G12" s="19"/>
      <c r="H12" s="68"/>
      <c r="I12" s="47" t="s">
        <v>229</v>
      </c>
      <c r="J12" s="36">
        <f t="shared" si="5"/>
        <v>0</v>
      </c>
      <c r="K12" s="36">
        <f t="shared" si="1"/>
        <v>0</v>
      </c>
      <c r="L12" s="36">
        <f t="shared" si="6"/>
        <v>0</v>
      </c>
      <c r="M12" s="36">
        <f t="shared" ref="M12:N12" si="11">L12*1.03</f>
        <v>0</v>
      </c>
      <c r="N12" s="36">
        <f t="shared" si="11"/>
        <v>0</v>
      </c>
      <c r="O12" s="36">
        <f t="shared" si="3"/>
        <v>0</v>
      </c>
      <c r="P12" s="65">
        <f t="shared" si="4"/>
        <v>0</v>
      </c>
    </row>
    <row r="13" spans="2:18" ht="30" x14ac:dyDescent="0.25">
      <c r="B13" s="115"/>
      <c r="C13" s="23" t="s">
        <v>209</v>
      </c>
      <c r="D13" s="26" t="s">
        <v>189</v>
      </c>
      <c r="E13" s="26" t="s">
        <v>189</v>
      </c>
      <c r="F13" s="45" t="s">
        <v>192</v>
      </c>
      <c r="G13" s="19"/>
      <c r="H13" s="68"/>
      <c r="I13" s="47" t="s">
        <v>229</v>
      </c>
      <c r="J13" s="36">
        <f t="shared" si="5"/>
        <v>0</v>
      </c>
      <c r="K13" s="36">
        <f t="shared" si="1"/>
        <v>0</v>
      </c>
      <c r="L13" s="36">
        <f t="shared" si="6"/>
        <v>0</v>
      </c>
      <c r="M13" s="36">
        <f t="shared" ref="M13:N13" si="12">L13*1.03</f>
        <v>0</v>
      </c>
      <c r="N13" s="36">
        <f t="shared" si="12"/>
        <v>0</v>
      </c>
      <c r="O13" s="36">
        <f t="shared" si="3"/>
        <v>0</v>
      </c>
      <c r="P13" s="65">
        <f t="shared" si="4"/>
        <v>0</v>
      </c>
    </row>
    <row r="14" spans="2:18" ht="32.25" customHeight="1" x14ac:dyDescent="0.25">
      <c r="B14" s="58" t="s">
        <v>167</v>
      </c>
      <c r="C14" s="23" t="s">
        <v>210</v>
      </c>
      <c r="D14" s="26" t="s">
        <v>189</v>
      </c>
      <c r="E14" s="20" t="s">
        <v>189</v>
      </c>
      <c r="F14" s="18"/>
      <c r="G14" s="19"/>
      <c r="H14" s="68"/>
      <c r="I14" s="46" t="s">
        <v>229</v>
      </c>
      <c r="J14" s="36">
        <f t="shared" si="5"/>
        <v>0</v>
      </c>
      <c r="K14" s="36">
        <f t="shared" si="1"/>
        <v>0</v>
      </c>
      <c r="L14" s="36">
        <f t="shared" si="6"/>
        <v>0</v>
      </c>
      <c r="M14" s="36">
        <f t="shared" ref="M14:N14" si="13">L14*1.03</f>
        <v>0</v>
      </c>
      <c r="N14" s="36">
        <f t="shared" si="13"/>
        <v>0</v>
      </c>
      <c r="O14" s="36">
        <f t="shared" si="3"/>
        <v>0</v>
      </c>
      <c r="P14" s="65">
        <f t="shared" si="4"/>
        <v>0</v>
      </c>
    </row>
    <row r="15" spans="2:18" x14ac:dyDescent="0.25">
      <c r="B15" s="114" t="s">
        <v>237</v>
      </c>
      <c r="C15" s="23" t="s">
        <v>211</v>
      </c>
      <c r="D15" s="15" t="s">
        <v>195</v>
      </c>
      <c r="E15" s="28">
        <v>30761</v>
      </c>
      <c r="F15" s="66" t="s">
        <v>194</v>
      </c>
      <c r="G15" s="19" t="s">
        <v>201</v>
      </c>
      <c r="H15" s="68">
        <v>919499</v>
      </c>
      <c r="I15" s="47" t="s">
        <v>230</v>
      </c>
      <c r="J15" s="36">
        <f t="shared" ref="J15:J26" si="14">IF(I15="SI",IFERROR(H15*E15,0),0)</f>
        <v>28284708739</v>
      </c>
      <c r="K15" s="36">
        <f t="shared" si="1"/>
        <v>16499413431.083334</v>
      </c>
      <c r="L15" s="36">
        <f t="shared" ref="L15:L50" si="15">J15*1.03</f>
        <v>29133250001.170002</v>
      </c>
      <c r="M15" s="36">
        <f t="shared" ref="M15:N15" si="16">L15*1.03</f>
        <v>30007247501.205101</v>
      </c>
      <c r="N15" s="36">
        <f t="shared" si="16"/>
        <v>30907464926.241257</v>
      </c>
      <c r="O15" s="36">
        <f t="shared" si="3"/>
        <v>13264453697.511873</v>
      </c>
      <c r="P15" s="65">
        <f t="shared" ref="P15:P50" si="17">SUM(K15:O15)</f>
        <v>119811829557.21156</v>
      </c>
    </row>
    <row r="16" spans="2:18" x14ac:dyDescent="0.25">
      <c r="B16" s="115"/>
      <c r="C16" s="23" t="s">
        <v>212</v>
      </c>
      <c r="D16" s="15" t="s">
        <v>195</v>
      </c>
      <c r="E16" s="28">
        <v>29952</v>
      </c>
      <c r="F16" s="29"/>
      <c r="G16" s="19" t="s">
        <v>201</v>
      </c>
      <c r="H16" s="69">
        <v>6687</v>
      </c>
      <c r="I16" s="47" t="s">
        <v>230</v>
      </c>
      <c r="J16" s="36">
        <f t="shared" si="14"/>
        <v>200289024</v>
      </c>
      <c r="K16" s="36">
        <f t="shared" si="1"/>
        <v>116835264</v>
      </c>
      <c r="L16" s="36">
        <f t="shared" si="15"/>
        <v>206297694.72</v>
      </c>
      <c r="M16" s="36">
        <f t="shared" ref="M16:N16" si="18">L16*1.03</f>
        <v>212486625.5616</v>
      </c>
      <c r="N16" s="36">
        <f t="shared" si="18"/>
        <v>218861224.328448</v>
      </c>
      <c r="O16" s="36">
        <f t="shared" si="3"/>
        <v>93927942.107625619</v>
      </c>
      <c r="P16" s="65">
        <f t="shared" si="17"/>
        <v>848408750.71767366</v>
      </c>
    </row>
    <row r="17" spans="2:16" ht="30" x14ac:dyDescent="0.25">
      <c r="B17" s="115"/>
      <c r="C17" s="23" t="s">
        <v>213</v>
      </c>
      <c r="D17" s="15" t="s">
        <v>195</v>
      </c>
      <c r="E17" s="28">
        <v>30977</v>
      </c>
      <c r="F17" s="29"/>
      <c r="G17" s="27" t="s">
        <v>201</v>
      </c>
      <c r="H17" s="69">
        <v>42493</v>
      </c>
      <c r="I17" s="47" t="s">
        <v>230</v>
      </c>
      <c r="J17" s="36">
        <f t="shared" si="14"/>
        <v>1316305661</v>
      </c>
      <c r="K17" s="36">
        <f t="shared" si="1"/>
        <v>767844968.91666675</v>
      </c>
      <c r="L17" s="36">
        <f t="shared" si="15"/>
        <v>1355794830.8299999</v>
      </c>
      <c r="M17" s="36">
        <f t="shared" ref="M17:N17" si="19">L17*1.03</f>
        <v>1396468675.7549</v>
      </c>
      <c r="N17" s="36">
        <f t="shared" si="19"/>
        <v>1438362736.0275471</v>
      </c>
      <c r="O17" s="36">
        <f t="shared" si="3"/>
        <v>617297340.87848902</v>
      </c>
      <c r="P17" s="65">
        <f t="shared" si="17"/>
        <v>5575768552.4076023</v>
      </c>
    </row>
    <row r="18" spans="2:16" x14ac:dyDescent="0.25">
      <c r="B18" s="115"/>
      <c r="C18" s="23" t="s">
        <v>214</v>
      </c>
      <c r="D18" s="15" t="s">
        <v>195</v>
      </c>
      <c r="E18" s="28">
        <v>45500</v>
      </c>
      <c r="F18" s="29"/>
      <c r="G18" s="27" t="s">
        <v>201</v>
      </c>
      <c r="H18" s="69">
        <v>50007</v>
      </c>
      <c r="I18" s="47" t="s">
        <v>230</v>
      </c>
      <c r="J18" s="36">
        <f t="shared" si="14"/>
        <v>2275318500</v>
      </c>
      <c r="K18" s="36">
        <f t="shared" si="1"/>
        <v>1327269125</v>
      </c>
      <c r="L18" s="36">
        <f t="shared" si="15"/>
        <v>2343578055</v>
      </c>
      <c r="M18" s="36">
        <f t="shared" ref="M18:N18" si="20">L18*1.03</f>
        <v>2413885396.6500001</v>
      </c>
      <c r="N18" s="36">
        <f t="shared" si="20"/>
        <v>2486301958.5495</v>
      </c>
      <c r="O18" s="36">
        <f t="shared" si="3"/>
        <v>1067037923.8774937</v>
      </c>
      <c r="P18" s="65">
        <f t="shared" si="17"/>
        <v>9638072459.076992</v>
      </c>
    </row>
    <row r="19" spans="2:16" x14ac:dyDescent="0.25">
      <c r="B19" s="115"/>
      <c r="C19" s="23" t="s">
        <v>215</v>
      </c>
      <c r="D19" s="15" t="s">
        <v>195</v>
      </c>
      <c r="E19" s="30">
        <v>7004</v>
      </c>
      <c r="F19" s="29"/>
      <c r="G19" s="27" t="s">
        <v>202</v>
      </c>
      <c r="H19" s="69">
        <v>1195</v>
      </c>
      <c r="I19" s="47" t="s">
        <v>230</v>
      </c>
      <c r="J19" s="36">
        <f t="shared" si="14"/>
        <v>8369780</v>
      </c>
      <c r="K19" s="36">
        <f t="shared" si="1"/>
        <v>4882371.666666666</v>
      </c>
      <c r="L19" s="36">
        <f t="shared" si="15"/>
        <v>8620873.4000000004</v>
      </c>
      <c r="M19" s="36">
        <f t="shared" ref="M19:N19" si="21">L19*1.03</f>
        <v>8879499.602</v>
      </c>
      <c r="N19" s="36">
        <f t="shared" si="21"/>
        <v>9145884.5900599994</v>
      </c>
      <c r="O19" s="36">
        <f t="shared" si="3"/>
        <v>3925108.8032340831</v>
      </c>
      <c r="P19" s="65">
        <f t="shared" si="17"/>
        <v>35453738.061960749</v>
      </c>
    </row>
    <row r="20" spans="2:16" ht="30" x14ac:dyDescent="0.25">
      <c r="B20" s="115"/>
      <c r="C20" s="23" t="s">
        <v>216</v>
      </c>
      <c r="D20" s="15" t="s">
        <v>195</v>
      </c>
      <c r="E20" s="30">
        <v>7004</v>
      </c>
      <c r="F20" s="29"/>
      <c r="G20" s="27" t="s">
        <v>201</v>
      </c>
      <c r="H20" s="69">
        <v>6482</v>
      </c>
      <c r="I20" s="47" t="s">
        <v>230</v>
      </c>
      <c r="J20" s="36">
        <f t="shared" si="14"/>
        <v>45399928</v>
      </c>
      <c r="K20" s="36">
        <f t="shared" si="1"/>
        <v>26483291.333333336</v>
      </c>
      <c r="L20" s="36">
        <f t="shared" si="15"/>
        <v>46761925.840000004</v>
      </c>
      <c r="M20" s="36">
        <f t="shared" ref="M20:N20" si="22">L20*1.03</f>
        <v>48164783.615200005</v>
      </c>
      <c r="N20" s="36">
        <f t="shared" si="22"/>
        <v>49609727.123656005</v>
      </c>
      <c r="O20" s="36">
        <f t="shared" si="3"/>
        <v>21290841.223902367</v>
      </c>
      <c r="P20" s="65">
        <f t="shared" si="17"/>
        <v>192310569.13609174</v>
      </c>
    </row>
    <row r="21" spans="2:16" x14ac:dyDescent="0.25">
      <c r="B21" s="115"/>
      <c r="C21" s="23" t="s">
        <v>218</v>
      </c>
      <c r="D21" s="15" t="s">
        <v>195</v>
      </c>
      <c r="E21" s="28">
        <f>1501*1.03</f>
        <v>1546.03</v>
      </c>
      <c r="F21" s="13"/>
      <c r="G21" s="27" t="s">
        <v>201</v>
      </c>
      <c r="H21" s="69">
        <v>184221</v>
      </c>
      <c r="I21" s="47" t="s">
        <v>230</v>
      </c>
      <c r="J21" s="36">
        <f t="shared" si="14"/>
        <v>284811192.63</v>
      </c>
      <c r="K21" s="36">
        <f t="shared" si="1"/>
        <v>166139862.36749998</v>
      </c>
      <c r="L21" s="36">
        <f t="shared" si="15"/>
        <v>293355528.40890002</v>
      </c>
      <c r="M21" s="36">
        <f t="shared" ref="M21:N21" si="23">L21*1.03</f>
        <v>302156194.26116705</v>
      </c>
      <c r="N21" s="36">
        <f t="shared" si="23"/>
        <v>311220880.08900207</v>
      </c>
      <c r="O21" s="36">
        <f t="shared" si="3"/>
        <v>133565627.7048634</v>
      </c>
      <c r="P21" s="65">
        <f t="shared" si="17"/>
        <v>1206438092.8314323</v>
      </c>
    </row>
    <row r="22" spans="2:16" ht="15.75" customHeight="1" x14ac:dyDescent="0.25">
      <c r="B22" s="114" t="s">
        <v>238</v>
      </c>
      <c r="C22" s="23" t="s">
        <v>219</v>
      </c>
      <c r="D22" s="15" t="s">
        <v>195</v>
      </c>
      <c r="E22" s="28">
        <v>7015</v>
      </c>
      <c r="F22" s="29"/>
      <c r="G22" s="27" t="s">
        <v>200</v>
      </c>
      <c r="H22" s="69">
        <v>972120</v>
      </c>
      <c r="I22" s="47" t="s">
        <v>230</v>
      </c>
      <c r="J22" s="36">
        <f t="shared" si="14"/>
        <v>6819421800</v>
      </c>
      <c r="K22" s="36">
        <f t="shared" si="1"/>
        <v>3977996050</v>
      </c>
      <c r="L22" s="36">
        <f t="shared" si="15"/>
        <v>7024004454</v>
      </c>
      <c r="M22" s="36">
        <f t="shared" ref="M22:N22" si="24">L22*1.03</f>
        <v>7234724587.6199999</v>
      </c>
      <c r="N22" s="36">
        <f t="shared" si="24"/>
        <v>7451766325.2486</v>
      </c>
      <c r="O22" s="36">
        <f t="shared" si="3"/>
        <v>3198049714.5858579</v>
      </c>
      <c r="P22" s="65">
        <f t="shared" si="17"/>
        <v>28886541131.454456</v>
      </c>
    </row>
    <row r="23" spans="2:16" x14ac:dyDescent="0.25">
      <c r="B23" s="114"/>
      <c r="C23" s="60" t="s">
        <v>203</v>
      </c>
      <c r="D23" s="61" t="s">
        <v>186</v>
      </c>
      <c r="E23" s="71">
        <v>82000</v>
      </c>
      <c r="F23" s="66" t="s">
        <v>263</v>
      </c>
      <c r="G23" s="27" t="s">
        <v>200</v>
      </c>
      <c r="H23" s="69">
        <v>2443</v>
      </c>
      <c r="I23" s="47" t="s">
        <v>230</v>
      </c>
      <c r="J23" s="36">
        <f t="shared" si="14"/>
        <v>200326000</v>
      </c>
      <c r="K23" s="36">
        <f t="shared" si="1"/>
        <v>116856833.33333334</v>
      </c>
      <c r="L23" s="36">
        <f t="shared" si="15"/>
        <v>206335780</v>
      </c>
      <c r="M23" s="36">
        <f t="shared" ref="M23:N23" si="25">L23*1.03</f>
        <v>212525853.40000001</v>
      </c>
      <c r="N23" s="36">
        <f t="shared" si="25"/>
        <v>218901629.002</v>
      </c>
      <c r="O23" s="36">
        <f t="shared" si="3"/>
        <v>93945282.446691677</v>
      </c>
      <c r="P23" s="65">
        <f t="shared" si="17"/>
        <v>848565378.18202496</v>
      </c>
    </row>
    <row r="24" spans="2:16" x14ac:dyDescent="0.25">
      <c r="B24" s="114"/>
      <c r="C24" s="60" t="s">
        <v>204</v>
      </c>
      <c r="D24" s="61" t="s">
        <v>186</v>
      </c>
      <c r="E24" s="71">
        <v>197000</v>
      </c>
      <c r="F24" s="66" t="s">
        <v>263</v>
      </c>
      <c r="G24" s="27" t="s">
        <v>200</v>
      </c>
      <c r="H24" s="69">
        <v>11620</v>
      </c>
      <c r="I24" s="47" t="s">
        <v>230</v>
      </c>
      <c r="J24" s="36">
        <f t="shared" si="14"/>
        <v>2289140000</v>
      </c>
      <c r="K24" s="36">
        <f t="shared" si="1"/>
        <v>1335331666.6666665</v>
      </c>
      <c r="L24" s="36">
        <f t="shared" si="15"/>
        <v>2357814200</v>
      </c>
      <c r="M24" s="36">
        <f t="shared" ref="M24:N24" si="26">L24*1.03</f>
        <v>2428548626</v>
      </c>
      <c r="N24" s="36">
        <f t="shared" si="26"/>
        <v>2501405084.7800002</v>
      </c>
      <c r="O24" s="36">
        <f t="shared" si="3"/>
        <v>1073519682.2180835</v>
      </c>
      <c r="P24" s="65">
        <f t="shared" si="17"/>
        <v>9696619259.6647511</v>
      </c>
    </row>
    <row r="25" spans="2:16" x14ac:dyDescent="0.25">
      <c r="B25" s="114"/>
      <c r="C25" s="62" t="s">
        <v>205</v>
      </c>
      <c r="D25" s="61" t="s">
        <v>186</v>
      </c>
      <c r="E25" s="71">
        <v>288000</v>
      </c>
      <c r="F25" s="66" t="s">
        <v>263</v>
      </c>
      <c r="G25" s="27" t="s">
        <v>200</v>
      </c>
      <c r="H25" s="69">
        <v>2452</v>
      </c>
      <c r="I25" s="47" t="s">
        <v>230</v>
      </c>
      <c r="J25" s="36">
        <f t="shared" si="14"/>
        <v>706176000</v>
      </c>
      <c r="K25" s="36">
        <f t="shared" si="1"/>
        <v>411936000</v>
      </c>
      <c r="L25" s="36">
        <f t="shared" si="15"/>
        <v>727361280</v>
      </c>
      <c r="M25" s="36">
        <f t="shared" ref="M25:N25" si="27">L25*1.03</f>
        <v>749182118.39999998</v>
      </c>
      <c r="N25" s="36">
        <f t="shared" si="27"/>
        <v>771657581.95200002</v>
      </c>
      <c r="O25" s="36">
        <f t="shared" si="3"/>
        <v>331169712.25440001</v>
      </c>
      <c r="P25" s="65">
        <f t="shared" si="17"/>
        <v>2991306692.6064005</v>
      </c>
    </row>
    <row r="26" spans="2:16" x14ac:dyDescent="0.25">
      <c r="B26" s="114"/>
      <c r="C26" s="62" t="s">
        <v>206</v>
      </c>
      <c r="D26" s="61" t="s">
        <v>186</v>
      </c>
      <c r="E26" s="71">
        <v>392000</v>
      </c>
      <c r="F26" s="66" t="s">
        <v>263</v>
      </c>
      <c r="G26" s="27" t="s">
        <v>200</v>
      </c>
      <c r="H26" s="69">
        <v>71</v>
      </c>
      <c r="I26" s="47" t="s">
        <v>230</v>
      </c>
      <c r="J26" s="36">
        <f t="shared" si="14"/>
        <v>27832000</v>
      </c>
      <c r="K26" s="36">
        <f t="shared" si="1"/>
        <v>16235333.333333334</v>
      </c>
      <c r="L26" s="36">
        <f t="shared" si="15"/>
        <v>28666960</v>
      </c>
      <c r="M26" s="36">
        <f t="shared" ref="M26:N26" si="28">L26*1.03</f>
        <v>29526968.800000001</v>
      </c>
      <c r="N26" s="36">
        <f t="shared" si="28"/>
        <v>30412777.864</v>
      </c>
      <c r="O26" s="36">
        <f t="shared" si="3"/>
        <v>13052150.499966666</v>
      </c>
      <c r="P26" s="65">
        <f t="shared" si="17"/>
        <v>117894190.49730001</v>
      </c>
    </row>
    <row r="27" spans="2:16" x14ac:dyDescent="0.25">
      <c r="B27" s="114"/>
      <c r="C27" s="62" t="s">
        <v>243</v>
      </c>
      <c r="D27" s="61" t="s">
        <v>186</v>
      </c>
      <c r="E27" s="71">
        <v>212900</v>
      </c>
      <c r="F27" s="66" t="s">
        <v>264</v>
      </c>
      <c r="G27" s="27" t="s">
        <v>200</v>
      </c>
      <c r="H27" s="68">
        <v>9256</v>
      </c>
      <c r="I27" s="47" t="s">
        <v>230</v>
      </c>
      <c r="J27" s="36">
        <f t="shared" ref="J27:J29" si="29">IF(I27="SI",IFERROR(H27*E27,0),0)</f>
        <v>1970602400</v>
      </c>
      <c r="K27" s="36">
        <f t="shared" si="1"/>
        <v>1149518066.6666665</v>
      </c>
      <c r="L27" s="36">
        <f t="shared" si="15"/>
        <v>2029720472</v>
      </c>
      <c r="M27" s="36">
        <f t="shared" ref="M27:N27" si="30">L27*1.03</f>
        <v>2090612086.1600001</v>
      </c>
      <c r="N27" s="36">
        <f t="shared" si="30"/>
        <v>2153330448.7448001</v>
      </c>
      <c r="O27" s="36">
        <f t="shared" si="3"/>
        <v>924137650.9196434</v>
      </c>
      <c r="P27" s="65">
        <f t="shared" si="17"/>
        <v>8347318724.4911098</v>
      </c>
    </row>
    <row r="28" spans="2:16" ht="30" x14ac:dyDescent="0.25">
      <c r="B28" s="114"/>
      <c r="C28" s="62" t="s">
        <v>244</v>
      </c>
      <c r="D28" s="61" t="s">
        <v>186</v>
      </c>
      <c r="E28" s="71">
        <v>145410</v>
      </c>
      <c r="F28" s="66" t="s">
        <v>264</v>
      </c>
      <c r="G28" s="27" t="s">
        <v>200</v>
      </c>
      <c r="H28" s="68">
        <v>1139</v>
      </c>
      <c r="I28" s="47" t="s">
        <v>230</v>
      </c>
      <c r="J28" s="36">
        <f t="shared" si="29"/>
        <v>165621990</v>
      </c>
      <c r="K28" s="36">
        <f t="shared" si="1"/>
        <v>96612827.5</v>
      </c>
      <c r="L28" s="36">
        <f t="shared" si="15"/>
        <v>170590649.70000002</v>
      </c>
      <c r="M28" s="36">
        <f t="shared" ref="M28:N28" si="31">L28*1.03</f>
        <v>175708369.19100001</v>
      </c>
      <c r="N28" s="36">
        <f t="shared" si="31"/>
        <v>180979620.26673001</v>
      </c>
      <c r="O28" s="36">
        <f t="shared" si="3"/>
        <v>77670420.364471629</v>
      </c>
      <c r="P28" s="65">
        <f t="shared" si="17"/>
        <v>701561887.02220178</v>
      </c>
    </row>
    <row r="29" spans="2:16" x14ac:dyDescent="0.25">
      <c r="B29" s="114"/>
      <c r="C29" s="62" t="s">
        <v>245</v>
      </c>
      <c r="D29" s="61" t="s">
        <v>186</v>
      </c>
      <c r="E29" s="71">
        <v>194150</v>
      </c>
      <c r="F29" s="66" t="s">
        <v>264</v>
      </c>
      <c r="G29" s="27" t="s">
        <v>200</v>
      </c>
      <c r="H29" s="68">
        <v>1088</v>
      </c>
      <c r="I29" s="47" t="s">
        <v>230</v>
      </c>
      <c r="J29" s="36">
        <f t="shared" si="29"/>
        <v>211235200</v>
      </c>
      <c r="K29" s="36">
        <f t="shared" si="1"/>
        <v>123220533.33333333</v>
      </c>
      <c r="L29" s="36">
        <f t="shared" si="15"/>
        <v>217572256</v>
      </c>
      <c r="M29" s="36">
        <f t="shared" ref="M29:N29" si="32">L29*1.03</f>
        <v>224099423.68000001</v>
      </c>
      <c r="N29" s="36">
        <f t="shared" si="32"/>
        <v>230822406.39040002</v>
      </c>
      <c r="O29" s="36">
        <f t="shared" si="3"/>
        <v>99061282.742546678</v>
      </c>
      <c r="P29" s="65">
        <f t="shared" si="17"/>
        <v>894775902.14628005</v>
      </c>
    </row>
    <row r="30" spans="2:16" x14ac:dyDescent="0.25">
      <c r="B30" s="116" t="s">
        <v>239</v>
      </c>
      <c r="C30" s="23" t="s">
        <v>222</v>
      </c>
      <c r="D30" s="28" t="s">
        <v>195</v>
      </c>
      <c r="E30" s="28">
        <v>57496</v>
      </c>
      <c r="F30" s="18"/>
      <c r="G30" s="19" t="s">
        <v>201</v>
      </c>
      <c r="H30" s="68">
        <v>105584</v>
      </c>
      <c r="I30" s="47" t="s">
        <v>230</v>
      </c>
      <c r="J30" s="36">
        <f t="shared" ref="J30:J50" si="33">IF(I30="SI",IFERROR(H30*E30,0),0)</f>
        <v>6070657664</v>
      </c>
      <c r="K30" s="36">
        <f t="shared" si="1"/>
        <v>3541216970.666667</v>
      </c>
      <c r="L30" s="36">
        <f t="shared" si="15"/>
        <v>6252777393.9200001</v>
      </c>
      <c r="M30" s="36">
        <f t="shared" ref="M30:N30" si="34">L30*1.03</f>
        <v>6440360715.7376003</v>
      </c>
      <c r="N30" s="36">
        <f t="shared" si="34"/>
        <v>6633571537.2097282</v>
      </c>
      <c r="O30" s="36">
        <f t="shared" si="3"/>
        <v>2846907784.7191749</v>
      </c>
      <c r="P30" s="65">
        <f t="shared" si="17"/>
        <v>25714834402.25317</v>
      </c>
    </row>
    <row r="31" spans="2:16" x14ac:dyDescent="0.25">
      <c r="B31" s="116"/>
      <c r="C31" s="23" t="s">
        <v>223</v>
      </c>
      <c r="D31" s="28" t="s">
        <v>195</v>
      </c>
      <c r="E31" s="28">
        <v>51694</v>
      </c>
      <c r="F31" s="18"/>
      <c r="G31" s="19" t="s">
        <v>200</v>
      </c>
      <c r="H31" s="68">
        <v>9415</v>
      </c>
      <c r="I31" s="47" t="s">
        <v>230</v>
      </c>
      <c r="J31" s="36">
        <f t="shared" si="33"/>
        <v>486699010</v>
      </c>
      <c r="K31" s="36">
        <f t="shared" si="1"/>
        <v>283907755.83333337</v>
      </c>
      <c r="L31" s="36">
        <f t="shared" si="15"/>
        <v>501299980.30000001</v>
      </c>
      <c r="M31" s="36">
        <f t="shared" ref="M31:N31" si="35">L31*1.03</f>
        <v>516338979.70900005</v>
      </c>
      <c r="N31" s="36">
        <f t="shared" si="35"/>
        <v>531829149.10027009</v>
      </c>
      <c r="O31" s="36">
        <f t="shared" si="3"/>
        <v>228243343.1555326</v>
      </c>
      <c r="P31" s="65">
        <f t="shared" si="17"/>
        <v>2061619208.0981362</v>
      </c>
    </row>
    <row r="32" spans="2:16" x14ac:dyDescent="0.25">
      <c r="B32" s="116"/>
      <c r="C32" s="29" t="s">
        <v>224</v>
      </c>
      <c r="D32" s="28" t="s">
        <v>195</v>
      </c>
      <c r="E32" s="28">
        <v>85948</v>
      </c>
      <c r="F32" s="18"/>
      <c r="G32" s="19" t="s">
        <v>201</v>
      </c>
      <c r="H32" s="68">
        <v>16020</v>
      </c>
      <c r="I32" s="47" t="s">
        <v>230</v>
      </c>
      <c r="J32" s="36">
        <f t="shared" si="33"/>
        <v>1376886960</v>
      </c>
      <c r="K32" s="36">
        <f t="shared" si="1"/>
        <v>803184060</v>
      </c>
      <c r="L32" s="36">
        <f t="shared" si="15"/>
        <v>1418193568.8</v>
      </c>
      <c r="M32" s="36">
        <f t="shared" ref="M32:N32" si="36">L32*1.03</f>
        <v>1460739375.8640001</v>
      </c>
      <c r="N32" s="36">
        <f t="shared" si="36"/>
        <v>1504561557.1399202</v>
      </c>
      <c r="O32" s="36">
        <f t="shared" si="3"/>
        <v>645707668.27254915</v>
      </c>
      <c r="P32" s="65">
        <f t="shared" si="17"/>
        <v>5832386230.0764694</v>
      </c>
    </row>
    <row r="33" spans="2:16" x14ac:dyDescent="0.25">
      <c r="B33" s="116"/>
      <c r="C33" s="29" t="s">
        <v>196</v>
      </c>
      <c r="D33" s="28" t="s">
        <v>186</v>
      </c>
      <c r="E33" s="28">
        <v>165520</v>
      </c>
      <c r="F33" s="18"/>
      <c r="G33" s="19" t="s">
        <v>200</v>
      </c>
      <c r="H33" s="68">
        <v>60</v>
      </c>
      <c r="I33" s="47" t="s">
        <v>230</v>
      </c>
      <c r="J33" s="36">
        <f t="shared" si="33"/>
        <v>9931200</v>
      </c>
      <c r="K33" s="36">
        <f t="shared" si="1"/>
        <v>5793200</v>
      </c>
      <c r="L33" s="36">
        <f t="shared" si="15"/>
        <v>10229136</v>
      </c>
      <c r="M33" s="36">
        <f t="shared" ref="M33:N33" si="37">L33*1.03</f>
        <v>10536010.08</v>
      </c>
      <c r="N33" s="36">
        <f t="shared" si="37"/>
        <v>10852090.3824</v>
      </c>
      <c r="O33" s="36">
        <f t="shared" si="3"/>
        <v>4657355.4557800004</v>
      </c>
      <c r="P33" s="65">
        <f t="shared" si="17"/>
        <v>42067791.918179996</v>
      </c>
    </row>
    <row r="34" spans="2:16" x14ac:dyDescent="0.25">
      <c r="B34" s="116"/>
      <c r="C34" s="29" t="s">
        <v>197</v>
      </c>
      <c r="D34" s="28" t="s">
        <v>186</v>
      </c>
      <c r="E34" s="28">
        <v>125000</v>
      </c>
      <c r="F34" s="18"/>
      <c r="G34" s="19" t="s">
        <v>200</v>
      </c>
      <c r="H34" s="68">
        <v>18120</v>
      </c>
      <c r="I34" s="47" t="s">
        <v>230</v>
      </c>
      <c r="J34" s="36">
        <f t="shared" si="33"/>
        <v>2265000000</v>
      </c>
      <c r="K34" s="36">
        <f t="shared" si="1"/>
        <v>1321250000</v>
      </c>
      <c r="L34" s="36">
        <f t="shared" si="15"/>
        <v>2332950000</v>
      </c>
      <c r="M34" s="36">
        <f t="shared" ref="M34:N34" si="38">L34*1.03</f>
        <v>2402938500</v>
      </c>
      <c r="N34" s="36">
        <f t="shared" si="38"/>
        <v>2475026655</v>
      </c>
      <c r="O34" s="36">
        <f t="shared" si="3"/>
        <v>1062198939.4375</v>
      </c>
      <c r="P34" s="65">
        <f t="shared" si="17"/>
        <v>9594364094.4375</v>
      </c>
    </row>
    <row r="35" spans="2:16" ht="30" x14ac:dyDescent="0.25">
      <c r="B35" s="116"/>
      <c r="C35" s="29" t="s">
        <v>262</v>
      </c>
      <c r="D35" s="28" t="s">
        <v>186</v>
      </c>
      <c r="E35" s="28">
        <v>125000</v>
      </c>
      <c r="F35" s="18"/>
      <c r="G35" s="19" t="s">
        <v>200</v>
      </c>
      <c r="H35" s="68">
        <v>10644</v>
      </c>
      <c r="I35" s="47" t="s">
        <v>230</v>
      </c>
      <c r="J35" s="36">
        <f t="shared" si="33"/>
        <v>1330500000</v>
      </c>
      <c r="K35" s="36">
        <f t="shared" si="1"/>
        <v>776125000</v>
      </c>
      <c r="L35" s="36">
        <f t="shared" si="15"/>
        <v>1370415000</v>
      </c>
      <c r="M35" s="36">
        <f t="shared" ref="M35:N35" si="39">L35*1.03</f>
        <v>1411527450</v>
      </c>
      <c r="N35" s="36">
        <f t="shared" si="39"/>
        <v>1453873273.5</v>
      </c>
      <c r="O35" s="36">
        <f t="shared" si="3"/>
        <v>623953946.54375005</v>
      </c>
      <c r="P35" s="65">
        <f t="shared" si="17"/>
        <v>5635894670.0437498</v>
      </c>
    </row>
    <row r="36" spans="2:16" ht="30" x14ac:dyDescent="0.25">
      <c r="B36" s="116"/>
      <c r="C36" s="23" t="s">
        <v>198</v>
      </c>
      <c r="D36" s="15" t="s">
        <v>186</v>
      </c>
      <c r="E36" s="15">
        <v>45000</v>
      </c>
      <c r="F36" s="18"/>
      <c r="G36" s="19" t="s">
        <v>200</v>
      </c>
      <c r="H36" s="68">
        <v>7001</v>
      </c>
      <c r="I36" s="47" t="s">
        <v>230</v>
      </c>
      <c r="J36" s="36">
        <f t="shared" si="33"/>
        <v>315045000</v>
      </c>
      <c r="K36" s="36">
        <f t="shared" si="1"/>
        <v>183776250</v>
      </c>
      <c r="L36" s="36">
        <f t="shared" si="15"/>
        <v>324496350</v>
      </c>
      <c r="M36" s="36">
        <f t="shared" ref="M36:N36" si="40">L36*1.03</f>
        <v>334231240.5</v>
      </c>
      <c r="N36" s="36">
        <f t="shared" si="40"/>
        <v>344258177.71500003</v>
      </c>
      <c r="O36" s="36">
        <f t="shared" si="3"/>
        <v>147744134.60268754</v>
      </c>
      <c r="P36" s="65">
        <f t="shared" si="17"/>
        <v>1334506152.8176877</v>
      </c>
    </row>
    <row r="37" spans="2:16" ht="45" x14ac:dyDescent="0.25">
      <c r="B37" s="114" t="s">
        <v>240</v>
      </c>
      <c r="C37" s="23" t="s">
        <v>261</v>
      </c>
      <c r="D37" s="15" t="s">
        <v>186</v>
      </c>
      <c r="E37" s="15">
        <v>125404</v>
      </c>
      <c r="F37" s="18"/>
      <c r="G37" s="19" t="s">
        <v>202</v>
      </c>
      <c r="H37" s="68">
        <v>209</v>
      </c>
      <c r="I37" s="47" t="s">
        <v>229</v>
      </c>
      <c r="J37" s="36">
        <f t="shared" si="33"/>
        <v>0</v>
      </c>
      <c r="K37" s="36">
        <f t="shared" si="1"/>
        <v>0</v>
      </c>
      <c r="L37" s="36">
        <f t="shared" si="15"/>
        <v>0</v>
      </c>
      <c r="M37" s="36">
        <f t="shared" ref="M37:N37" si="41">L37*1.03</f>
        <v>0</v>
      </c>
      <c r="N37" s="36">
        <f t="shared" si="41"/>
        <v>0</v>
      </c>
      <c r="O37" s="36">
        <f t="shared" si="3"/>
        <v>0</v>
      </c>
      <c r="P37" s="65">
        <f t="shared" si="17"/>
        <v>0</v>
      </c>
    </row>
    <row r="38" spans="2:16" ht="30" x14ac:dyDescent="0.25">
      <c r="B38" s="115"/>
      <c r="C38" s="23" t="s">
        <v>169</v>
      </c>
      <c r="D38" s="15" t="s">
        <v>186</v>
      </c>
      <c r="E38" s="15">
        <v>125404</v>
      </c>
      <c r="F38" s="18"/>
      <c r="G38" s="19" t="s">
        <v>202</v>
      </c>
      <c r="H38" s="68">
        <v>11</v>
      </c>
      <c r="I38" s="47" t="s">
        <v>229</v>
      </c>
      <c r="J38" s="36">
        <f t="shared" si="33"/>
        <v>0</v>
      </c>
      <c r="K38" s="36">
        <f t="shared" si="1"/>
        <v>0</v>
      </c>
      <c r="L38" s="36">
        <f t="shared" si="15"/>
        <v>0</v>
      </c>
      <c r="M38" s="36">
        <f t="shared" ref="M38:N38" si="42">L38*1.03</f>
        <v>0</v>
      </c>
      <c r="N38" s="36">
        <f t="shared" si="42"/>
        <v>0</v>
      </c>
      <c r="O38" s="36">
        <f t="shared" si="3"/>
        <v>0</v>
      </c>
      <c r="P38" s="65">
        <f t="shared" si="17"/>
        <v>0</v>
      </c>
    </row>
    <row r="39" spans="2:16" ht="30" x14ac:dyDescent="0.25">
      <c r="B39" s="114" t="s">
        <v>241</v>
      </c>
      <c r="C39" s="23" t="s">
        <v>170</v>
      </c>
      <c r="D39" s="15" t="s">
        <v>195</v>
      </c>
      <c r="E39" s="24">
        <v>9676</v>
      </c>
      <c r="F39" s="18"/>
      <c r="G39" s="19"/>
      <c r="H39" s="68"/>
      <c r="I39" s="47" t="s">
        <v>229</v>
      </c>
      <c r="J39" s="36">
        <f t="shared" si="33"/>
        <v>0</v>
      </c>
      <c r="K39" s="36">
        <f t="shared" si="1"/>
        <v>0</v>
      </c>
      <c r="L39" s="36">
        <f t="shared" si="15"/>
        <v>0</v>
      </c>
      <c r="M39" s="36">
        <f t="shared" ref="M39:N39" si="43">L39*1.03</f>
        <v>0</v>
      </c>
      <c r="N39" s="36">
        <f t="shared" si="43"/>
        <v>0</v>
      </c>
      <c r="O39" s="36">
        <f t="shared" si="3"/>
        <v>0</v>
      </c>
      <c r="P39" s="65">
        <f t="shared" si="17"/>
        <v>0</v>
      </c>
    </row>
    <row r="40" spans="2:16" ht="30" x14ac:dyDescent="0.25">
      <c r="B40" s="115"/>
      <c r="C40" s="23" t="s">
        <v>171</v>
      </c>
      <c r="D40" s="15" t="s">
        <v>195</v>
      </c>
      <c r="E40" s="15">
        <v>86595</v>
      </c>
      <c r="F40" s="49" t="s">
        <v>246</v>
      </c>
      <c r="G40" s="19" t="s">
        <v>200</v>
      </c>
      <c r="H40" s="70">
        <v>56</v>
      </c>
      <c r="I40" s="48" t="s">
        <v>221</v>
      </c>
      <c r="J40" s="36">
        <f t="shared" si="33"/>
        <v>0</v>
      </c>
      <c r="K40" s="36">
        <f t="shared" si="1"/>
        <v>0</v>
      </c>
      <c r="L40" s="36">
        <f t="shared" si="15"/>
        <v>0</v>
      </c>
      <c r="M40" s="36">
        <f t="shared" ref="M40:N40" si="44">L40*1.03</f>
        <v>0</v>
      </c>
      <c r="N40" s="36">
        <f t="shared" si="44"/>
        <v>0</v>
      </c>
      <c r="O40" s="36">
        <f t="shared" si="3"/>
        <v>0</v>
      </c>
      <c r="P40" s="65">
        <f t="shared" si="17"/>
        <v>0</v>
      </c>
    </row>
    <row r="41" spans="2:16" x14ac:dyDescent="0.25">
      <c r="B41" s="115"/>
      <c r="C41" s="23" t="s">
        <v>172</v>
      </c>
      <c r="D41" s="15" t="s">
        <v>195</v>
      </c>
      <c r="E41" s="15">
        <v>73854</v>
      </c>
      <c r="F41" s="18"/>
      <c r="G41" s="19" t="s">
        <v>200</v>
      </c>
      <c r="H41" s="70">
        <v>19294</v>
      </c>
      <c r="I41" s="48" t="s">
        <v>221</v>
      </c>
      <c r="J41" s="36">
        <f t="shared" si="33"/>
        <v>0</v>
      </c>
      <c r="K41" s="36">
        <f t="shared" si="1"/>
        <v>0</v>
      </c>
      <c r="L41" s="36">
        <f t="shared" si="15"/>
        <v>0</v>
      </c>
      <c r="M41" s="36">
        <f t="shared" ref="M41:N41" si="45">L41*1.03</f>
        <v>0</v>
      </c>
      <c r="N41" s="36">
        <f t="shared" si="45"/>
        <v>0</v>
      </c>
      <c r="O41" s="36">
        <f t="shared" si="3"/>
        <v>0</v>
      </c>
      <c r="P41" s="65">
        <f t="shared" si="17"/>
        <v>0</v>
      </c>
    </row>
    <row r="42" spans="2:16" x14ac:dyDescent="0.25">
      <c r="B42" s="115"/>
      <c r="C42" s="23" t="s">
        <v>173</v>
      </c>
      <c r="D42" s="15" t="s">
        <v>195</v>
      </c>
      <c r="E42" s="15">
        <v>73854</v>
      </c>
      <c r="F42" s="18"/>
      <c r="G42" s="19" t="s">
        <v>200</v>
      </c>
      <c r="H42" s="70">
        <v>16626</v>
      </c>
      <c r="I42" s="48" t="s">
        <v>221</v>
      </c>
      <c r="J42" s="36">
        <f t="shared" si="33"/>
        <v>0</v>
      </c>
      <c r="K42" s="36">
        <f t="shared" si="1"/>
        <v>0</v>
      </c>
      <c r="L42" s="36">
        <f t="shared" si="15"/>
        <v>0</v>
      </c>
      <c r="M42" s="36">
        <f t="shared" ref="M42:N42" si="46">L42*1.03</f>
        <v>0</v>
      </c>
      <c r="N42" s="36">
        <f t="shared" si="46"/>
        <v>0</v>
      </c>
      <c r="O42" s="36">
        <f t="shared" si="3"/>
        <v>0</v>
      </c>
      <c r="P42" s="65">
        <f t="shared" si="17"/>
        <v>0</v>
      </c>
    </row>
    <row r="43" spans="2:16" x14ac:dyDescent="0.25">
      <c r="B43" s="115"/>
      <c r="C43" s="23" t="s">
        <v>174</v>
      </c>
      <c r="D43" s="15" t="s">
        <v>195</v>
      </c>
      <c r="E43" s="15">
        <v>86595</v>
      </c>
      <c r="F43" s="18"/>
      <c r="G43" s="19" t="s">
        <v>200</v>
      </c>
      <c r="H43" s="70">
        <v>40</v>
      </c>
      <c r="I43" s="48" t="s">
        <v>221</v>
      </c>
      <c r="J43" s="36">
        <f t="shared" si="33"/>
        <v>0</v>
      </c>
      <c r="K43" s="36">
        <f t="shared" si="1"/>
        <v>0</v>
      </c>
      <c r="L43" s="36">
        <f t="shared" si="15"/>
        <v>0</v>
      </c>
      <c r="M43" s="36">
        <f t="shared" ref="M43:N43" si="47">L43*1.03</f>
        <v>0</v>
      </c>
      <c r="N43" s="36">
        <f t="shared" si="47"/>
        <v>0</v>
      </c>
      <c r="O43" s="36">
        <f t="shared" si="3"/>
        <v>0</v>
      </c>
      <c r="P43" s="65">
        <f t="shared" si="17"/>
        <v>0</v>
      </c>
    </row>
    <row r="44" spans="2:16" x14ac:dyDescent="0.25">
      <c r="B44" s="114" t="s">
        <v>139</v>
      </c>
      <c r="C44" s="23" t="s">
        <v>175</v>
      </c>
      <c r="D44" s="15" t="s">
        <v>195</v>
      </c>
      <c r="E44" s="15">
        <v>36896</v>
      </c>
      <c r="F44" s="18"/>
      <c r="G44" s="19" t="s">
        <v>201</v>
      </c>
      <c r="H44" s="68">
        <v>23854</v>
      </c>
      <c r="I44" s="47" t="s">
        <v>230</v>
      </c>
      <c r="J44" s="36">
        <f t="shared" si="33"/>
        <v>880117184</v>
      </c>
      <c r="K44" s="36">
        <f t="shared" si="1"/>
        <v>513401690.66666669</v>
      </c>
      <c r="L44" s="36">
        <f t="shared" si="15"/>
        <v>906520699.51999998</v>
      </c>
      <c r="M44" s="36">
        <f t="shared" ref="M44:N44" si="48">L44*1.03</f>
        <v>933716320.50559998</v>
      </c>
      <c r="N44" s="36">
        <f t="shared" si="48"/>
        <v>961727810.12076795</v>
      </c>
      <c r="O44" s="36">
        <f t="shared" si="3"/>
        <v>412741518.51016289</v>
      </c>
      <c r="P44" s="65">
        <f t="shared" si="17"/>
        <v>3728108039.3231974</v>
      </c>
    </row>
    <row r="45" spans="2:16" x14ac:dyDescent="0.25">
      <c r="B45" s="115"/>
      <c r="C45" s="23" t="s">
        <v>176</v>
      </c>
      <c r="D45" s="15" t="s">
        <v>195</v>
      </c>
      <c r="E45" s="15">
        <v>119919</v>
      </c>
      <c r="F45" s="18"/>
      <c r="G45" s="19" t="s">
        <v>201</v>
      </c>
      <c r="H45" s="68">
        <v>6072</v>
      </c>
      <c r="I45" s="47" t="s">
        <v>230</v>
      </c>
      <c r="J45" s="36">
        <f t="shared" si="33"/>
        <v>728148168</v>
      </c>
      <c r="K45" s="36">
        <f t="shared" si="1"/>
        <v>424753098</v>
      </c>
      <c r="L45" s="36">
        <f t="shared" si="15"/>
        <v>749992613.03999996</v>
      </c>
      <c r="M45" s="36">
        <f t="shared" ref="M45:N45" si="49">L45*1.03</f>
        <v>772492391.43120003</v>
      </c>
      <c r="N45" s="36">
        <f t="shared" si="49"/>
        <v>795667163.17413604</v>
      </c>
      <c r="O45" s="36">
        <f t="shared" si="3"/>
        <v>341473824.19556671</v>
      </c>
      <c r="P45" s="65">
        <f t="shared" si="17"/>
        <v>3084379089.8409028</v>
      </c>
    </row>
    <row r="46" spans="2:16" x14ac:dyDescent="0.25">
      <c r="B46" s="115"/>
      <c r="C46" s="23" t="s">
        <v>177</v>
      </c>
      <c r="D46" s="15" t="s">
        <v>195</v>
      </c>
      <c r="E46" s="15">
        <v>143769</v>
      </c>
      <c r="F46" s="18"/>
      <c r="G46" s="19" t="s">
        <v>201</v>
      </c>
      <c r="H46" s="68">
        <v>507</v>
      </c>
      <c r="I46" s="47" t="s">
        <v>230</v>
      </c>
      <c r="J46" s="36">
        <f t="shared" si="33"/>
        <v>72890883</v>
      </c>
      <c r="K46" s="36">
        <f t="shared" si="1"/>
        <v>42519681.75</v>
      </c>
      <c r="L46" s="36">
        <f t="shared" si="15"/>
        <v>75077609.489999995</v>
      </c>
      <c r="M46" s="36">
        <f t="shared" ref="M46:N46" si="50">L46*1.03</f>
        <v>77329937.774700001</v>
      </c>
      <c r="N46" s="36">
        <f t="shared" si="50"/>
        <v>79649835.907940999</v>
      </c>
      <c r="O46" s="36">
        <f t="shared" si="3"/>
        <v>34183054.577158011</v>
      </c>
      <c r="P46" s="65">
        <f t="shared" si="17"/>
        <v>308760119.49979901</v>
      </c>
    </row>
    <row r="47" spans="2:16" ht="30" x14ac:dyDescent="0.25">
      <c r="B47" s="115"/>
      <c r="C47" s="23" t="s">
        <v>178</v>
      </c>
      <c r="D47" s="15" t="s">
        <v>195</v>
      </c>
      <c r="E47" s="15">
        <v>73559.448473920784</v>
      </c>
      <c r="F47" s="18"/>
      <c r="G47" s="19" t="s">
        <v>201</v>
      </c>
      <c r="H47" s="68">
        <v>9765</v>
      </c>
      <c r="I47" s="47" t="s">
        <v>230</v>
      </c>
      <c r="J47" s="36">
        <f t="shared" si="33"/>
        <v>718308014.34783649</v>
      </c>
      <c r="K47" s="36">
        <f t="shared" si="1"/>
        <v>419013008.36957133</v>
      </c>
      <c r="L47" s="36">
        <f t="shared" si="15"/>
        <v>739857254.77827156</v>
      </c>
      <c r="M47" s="36">
        <f t="shared" ref="M47:N47" si="51">L47*1.03</f>
        <v>762052972.42161977</v>
      </c>
      <c r="N47" s="36">
        <f t="shared" si="51"/>
        <v>784914561.59426844</v>
      </c>
      <c r="O47" s="36">
        <f t="shared" si="3"/>
        <v>336859166.01754022</v>
      </c>
      <c r="P47" s="65">
        <f t="shared" si="17"/>
        <v>3042696963.1812716</v>
      </c>
    </row>
    <row r="48" spans="2:16" ht="30" x14ac:dyDescent="0.25">
      <c r="B48" s="115"/>
      <c r="C48" s="23" t="s">
        <v>179</v>
      </c>
      <c r="D48" s="15" t="s">
        <v>195</v>
      </c>
      <c r="E48" s="15">
        <v>103412</v>
      </c>
      <c r="F48" s="18"/>
      <c r="G48" s="19" t="s">
        <v>201</v>
      </c>
      <c r="H48" s="68">
        <v>5888</v>
      </c>
      <c r="I48" s="47" t="s">
        <v>230</v>
      </c>
      <c r="J48" s="36">
        <f t="shared" si="33"/>
        <v>608889856</v>
      </c>
      <c r="K48" s="36">
        <f t="shared" si="1"/>
        <v>355185749.33333337</v>
      </c>
      <c r="L48" s="36">
        <f t="shared" si="15"/>
        <v>627156551.68000007</v>
      </c>
      <c r="M48" s="36">
        <f t="shared" ref="M48:N48" si="52">L48*1.03</f>
        <v>645971248.23040009</v>
      </c>
      <c r="N48" s="36">
        <f t="shared" si="52"/>
        <v>665350385.67731214</v>
      </c>
      <c r="O48" s="36">
        <f t="shared" si="3"/>
        <v>285546207.18651313</v>
      </c>
      <c r="P48" s="65">
        <f t="shared" si="17"/>
        <v>2579210142.1075583</v>
      </c>
    </row>
    <row r="49" spans="2:16" ht="30" customHeight="1" x14ac:dyDescent="0.25">
      <c r="B49" s="114" t="s">
        <v>242</v>
      </c>
      <c r="C49" s="23" t="s">
        <v>180</v>
      </c>
      <c r="D49" s="15" t="s">
        <v>186</v>
      </c>
      <c r="E49" s="15">
        <v>242460</v>
      </c>
      <c r="F49" s="18"/>
      <c r="G49" s="19" t="s">
        <v>202</v>
      </c>
      <c r="H49" s="68">
        <v>2335</v>
      </c>
      <c r="I49" s="47" t="s">
        <v>229</v>
      </c>
      <c r="J49" s="36">
        <f t="shared" si="33"/>
        <v>0</v>
      </c>
      <c r="K49" s="36">
        <f t="shared" si="1"/>
        <v>0</v>
      </c>
      <c r="L49" s="36">
        <f t="shared" si="15"/>
        <v>0</v>
      </c>
      <c r="M49" s="36">
        <f t="shared" ref="M49:N49" si="53">L49*1.03</f>
        <v>0</v>
      </c>
      <c r="N49" s="36">
        <f t="shared" si="53"/>
        <v>0</v>
      </c>
      <c r="O49" s="36">
        <f t="shared" si="3"/>
        <v>0</v>
      </c>
      <c r="P49" s="65">
        <f t="shared" si="17"/>
        <v>0</v>
      </c>
    </row>
    <row r="50" spans="2:16" x14ac:dyDescent="0.25">
      <c r="B50" s="114"/>
      <c r="C50" s="23" t="s">
        <v>217</v>
      </c>
      <c r="D50" s="15" t="s">
        <v>195</v>
      </c>
      <c r="E50" s="28">
        <v>49973</v>
      </c>
      <c r="F50" s="29"/>
      <c r="G50" s="27" t="s">
        <v>201</v>
      </c>
      <c r="H50" s="69">
        <v>18273</v>
      </c>
      <c r="I50" s="47" t="s">
        <v>230</v>
      </c>
      <c r="J50" s="36">
        <f t="shared" si="33"/>
        <v>913156629</v>
      </c>
      <c r="K50" s="36">
        <f t="shared" si="1"/>
        <v>532674700.25</v>
      </c>
      <c r="L50" s="36">
        <f t="shared" si="15"/>
        <v>940551327.87</v>
      </c>
      <c r="M50" s="36">
        <f t="shared" ref="M50:N50" si="54">L50*1.03</f>
        <v>968767867.70609999</v>
      </c>
      <c r="N50" s="36">
        <f t="shared" si="54"/>
        <v>997830903.73728299</v>
      </c>
      <c r="O50" s="36">
        <f t="shared" si="3"/>
        <v>428235762.85391724</v>
      </c>
      <c r="P50" s="65">
        <f t="shared" si="17"/>
        <v>3868060562.4173002</v>
      </c>
    </row>
    <row r="57" spans="2:16" x14ac:dyDescent="0.25">
      <c r="I57" s="31"/>
    </row>
  </sheetData>
  <autoFilter ref="B6:R50" xr:uid="{1F395445-1681-421B-A8E3-C0ED38179A53}"/>
  <mergeCells count="9">
    <mergeCell ref="B39:B43"/>
    <mergeCell ref="B44:B48"/>
    <mergeCell ref="B7:B10"/>
    <mergeCell ref="B30:B36"/>
    <mergeCell ref="B49:B50"/>
    <mergeCell ref="B11:B13"/>
    <mergeCell ref="B15:B21"/>
    <mergeCell ref="B22:B29"/>
    <mergeCell ref="B37:B38"/>
  </mergeCells>
  <phoneticPr fontId="11" type="noConversion"/>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9C1C-D8C0-40F5-B043-75C04EC9EED0}">
  <dimension ref="A1:E18"/>
  <sheetViews>
    <sheetView workbookViewId="0">
      <selection activeCell="A23" sqref="A23"/>
    </sheetView>
  </sheetViews>
  <sheetFormatPr baseColWidth="10" defaultRowHeight="14.25" x14ac:dyDescent="0.2"/>
  <cols>
    <col min="1" max="1" width="76.140625" style="3" customWidth="1"/>
    <col min="2" max="2" width="11.42578125" style="3"/>
    <col min="3" max="3" width="10.28515625" style="3" customWidth="1"/>
    <col min="4" max="4" width="12" style="3" customWidth="1"/>
    <col min="5" max="5" width="13.7109375" style="3" customWidth="1"/>
    <col min="6" max="16384" width="11.42578125" style="3"/>
  </cols>
  <sheetData>
    <row r="1" spans="1:5" ht="15" x14ac:dyDescent="0.2">
      <c r="A1" s="117" t="s">
        <v>96</v>
      </c>
      <c r="B1" s="117"/>
    </row>
    <row r="2" spans="1:5" ht="15" x14ac:dyDescent="0.2">
      <c r="A2" s="117" t="s">
        <v>97</v>
      </c>
      <c r="B2" s="117"/>
    </row>
    <row r="3" spans="1:5" ht="4.5" customHeight="1" x14ac:dyDescent="0.2"/>
    <row r="4" spans="1:5" ht="36" customHeight="1" x14ac:dyDescent="0.2">
      <c r="A4" s="4" t="s">
        <v>100</v>
      </c>
      <c r="B4" s="4" t="s">
        <v>98</v>
      </c>
      <c r="C4" s="4" t="s">
        <v>99</v>
      </c>
      <c r="D4" s="4">
        <v>2019</v>
      </c>
      <c r="E4" s="9" t="s">
        <v>114</v>
      </c>
    </row>
    <row r="5" spans="1:5" x14ac:dyDescent="0.2">
      <c r="A5" s="5" t="s">
        <v>101</v>
      </c>
      <c r="B5" s="6">
        <v>7381</v>
      </c>
      <c r="C5" s="6">
        <v>6782</v>
      </c>
      <c r="D5" s="6">
        <v>6942</v>
      </c>
      <c r="E5" s="6">
        <v>2523</v>
      </c>
    </row>
    <row r="6" spans="1:5" x14ac:dyDescent="0.2">
      <c r="A6" s="5" t="s">
        <v>102</v>
      </c>
      <c r="B6" s="6">
        <v>7692</v>
      </c>
      <c r="C6" s="6">
        <v>6654</v>
      </c>
      <c r="D6" s="6">
        <v>7415</v>
      </c>
      <c r="E6" s="6">
        <v>1222</v>
      </c>
    </row>
    <row r="7" spans="1:5" x14ac:dyDescent="0.2">
      <c r="A7" s="5" t="s">
        <v>103</v>
      </c>
      <c r="B7" s="6">
        <v>0</v>
      </c>
      <c r="C7" s="6">
        <v>0</v>
      </c>
      <c r="D7" s="6">
        <v>11</v>
      </c>
      <c r="E7" s="6">
        <v>0</v>
      </c>
    </row>
    <row r="8" spans="1:5" x14ac:dyDescent="0.2">
      <c r="A8" s="5" t="s">
        <v>104</v>
      </c>
      <c r="B8" s="6">
        <v>13972</v>
      </c>
      <c r="C8" s="6">
        <v>11896</v>
      </c>
      <c r="D8" s="6">
        <v>10044</v>
      </c>
      <c r="E8" s="6">
        <v>3437</v>
      </c>
    </row>
    <row r="9" spans="1:5" x14ac:dyDescent="0.2">
      <c r="A9" s="5" t="s">
        <v>105</v>
      </c>
      <c r="B9" s="6">
        <v>21195</v>
      </c>
      <c r="C9" s="6">
        <v>17947</v>
      </c>
      <c r="D9" s="6">
        <v>18064</v>
      </c>
      <c r="E9" s="6">
        <v>12004</v>
      </c>
    </row>
    <row r="10" spans="1:5" x14ac:dyDescent="0.2">
      <c r="A10" s="5" t="s">
        <v>112</v>
      </c>
      <c r="B10" s="6">
        <v>6444</v>
      </c>
      <c r="C10" s="6">
        <v>5587</v>
      </c>
      <c r="D10" s="6">
        <v>5962</v>
      </c>
      <c r="E10" s="6">
        <v>5452</v>
      </c>
    </row>
    <row r="11" spans="1:5" x14ac:dyDescent="0.2">
      <c r="A11" s="5" t="s">
        <v>106</v>
      </c>
      <c r="B11" s="6">
        <v>301</v>
      </c>
      <c r="C11" s="6">
        <v>217</v>
      </c>
      <c r="D11" s="6">
        <v>216</v>
      </c>
      <c r="E11" s="6">
        <v>22</v>
      </c>
    </row>
    <row r="12" spans="1:5" ht="24" x14ac:dyDescent="0.2">
      <c r="A12" s="5" t="s">
        <v>107</v>
      </c>
      <c r="B12" s="6">
        <v>644</v>
      </c>
      <c r="C12" s="6">
        <v>549</v>
      </c>
      <c r="D12" s="6">
        <v>668</v>
      </c>
      <c r="E12" s="6">
        <v>242</v>
      </c>
    </row>
    <row r="13" spans="1:5" x14ac:dyDescent="0.2">
      <c r="A13" s="5" t="s">
        <v>108</v>
      </c>
      <c r="B13" s="6">
        <v>1697</v>
      </c>
      <c r="C13" s="6">
        <v>1164</v>
      </c>
      <c r="D13" s="6">
        <v>1145</v>
      </c>
      <c r="E13" s="6">
        <v>1123</v>
      </c>
    </row>
    <row r="14" spans="1:5" x14ac:dyDescent="0.2">
      <c r="A14" s="5" t="s">
        <v>109</v>
      </c>
      <c r="B14" s="6">
        <v>1329</v>
      </c>
      <c r="C14" s="6">
        <v>1995</v>
      </c>
      <c r="D14" s="6">
        <v>2651</v>
      </c>
      <c r="E14" s="6">
        <v>146</v>
      </c>
    </row>
    <row r="15" spans="1:5" customFormat="1" ht="6" customHeight="1" x14ac:dyDescent="0.25"/>
    <row r="16" spans="1:5" ht="17.25" customHeight="1" x14ac:dyDescent="0.2">
      <c r="A16" s="7" t="s">
        <v>110</v>
      </c>
      <c r="B16" s="8"/>
      <c r="C16" s="8"/>
      <c r="D16" s="8"/>
    </row>
    <row r="17" spans="1:4" ht="26.25" customHeight="1" x14ac:dyDescent="0.2">
      <c r="A17" s="118" t="s">
        <v>111</v>
      </c>
      <c r="B17" s="118"/>
      <c r="C17" s="118"/>
      <c r="D17" s="118"/>
    </row>
    <row r="18" spans="1:4" x14ac:dyDescent="0.2">
      <c r="A18" s="118" t="s">
        <v>113</v>
      </c>
      <c r="B18" s="118"/>
      <c r="C18" s="118"/>
      <c r="D18" s="118"/>
    </row>
  </sheetData>
  <mergeCells count="4">
    <mergeCell ref="A1:B1"/>
    <mergeCell ref="A2:B2"/>
    <mergeCell ref="A17:D17"/>
    <mergeCell ref="A18:D1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B8F1D1B0A8AC4F8610F3374FB4392A" ma:contentTypeVersion="12" ma:contentTypeDescription="Create a new document." ma:contentTypeScope="" ma:versionID="29313ad1792abef037bfa139536c2b45">
  <xsd:schema xmlns:xsd="http://www.w3.org/2001/XMLSchema" xmlns:xs="http://www.w3.org/2001/XMLSchema" xmlns:p="http://schemas.microsoft.com/office/2006/metadata/properties" xmlns:ns3="7b9ce7be-c096-4752-9603-b3232bf67417" xmlns:ns4="8b68023f-dd95-4ad0-845b-1b4b51711a6d" targetNamespace="http://schemas.microsoft.com/office/2006/metadata/properties" ma:root="true" ma:fieldsID="f0e93b3ff11de3b1e742036655a534ea" ns3:_="" ns4:_="">
    <xsd:import namespace="7b9ce7be-c096-4752-9603-b3232bf67417"/>
    <xsd:import namespace="8b68023f-dd95-4ad0-845b-1b4b51711a6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9ce7be-c096-4752-9603-b3232bf6741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68023f-dd95-4ad0-845b-1b4b51711a6d"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3834CA-070F-432B-B593-1C2A9857CF51}">
  <ds:schemaRefs>
    <ds:schemaRef ds:uri="http://www.w3.org/XML/1998/namespace"/>
    <ds:schemaRef ds:uri="8b68023f-dd95-4ad0-845b-1b4b51711a6d"/>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7b9ce7be-c096-4752-9603-b3232bf67417"/>
    <ds:schemaRef ds:uri="http://purl.org/dc/dcmitype/"/>
  </ds:schemaRefs>
</ds:datastoreItem>
</file>

<file path=customXml/itemProps2.xml><?xml version="1.0" encoding="utf-8"?>
<ds:datastoreItem xmlns:ds="http://schemas.openxmlformats.org/officeDocument/2006/customXml" ds:itemID="{932BF26A-1C82-41A9-807A-8A4382190B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9ce7be-c096-4752-9603-b3232bf67417"/>
    <ds:schemaRef ds:uri="8b68023f-dd95-4ad0-845b-1b4b51711a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BFE05D-9AC6-4FBD-AD65-6A6F896F59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Formato PAD 2020_2024</vt:lpstr>
      <vt:lpstr>Hoja2</vt:lpstr>
      <vt:lpstr>Presupuesto</vt:lpstr>
      <vt:lpstr>Personas atendidas 2017_2020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UNIDAD VICTIMAS</dc:creator>
  <cp:lastModifiedBy>SDIS</cp:lastModifiedBy>
  <dcterms:created xsi:type="dcterms:W3CDTF">2020-03-02T19:30:49Z</dcterms:created>
  <dcterms:modified xsi:type="dcterms:W3CDTF">2020-06-27T12:47:13Z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0x010100A0B8F1D1B0A8AC4F8610F3374FB4392A</vt:lpwstr>
  </property>
</Properties>
</file>