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namedSheetViews/namedSheetView1.xml" ContentType="application/vnd.ms-excel.namedsheetview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always" defaultThemeVersion="166925"/>
  <mc:AlternateContent xmlns:mc="http://schemas.openxmlformats.org/markup-compatibility/2006">
    <mc:Choice Requires="x15">
      <x15ac:absPath xmlns:x15ac="http://schemas.microsoft.com/office/spreadsheetml/2010/11/ac" url="https://sdisgovco-my.sharepoint.com/personal/lsaavedraa_sdis_gov_co/Documents/lauras/2020 SDIS/2020-SDIS/SDIS/780_2021/Plan de Acción Institucional Integrado/Seguimiento/II Trimestre/"/>
    </mc:Choice>
  </mc:AlternateContent>
  <xr:revisionPtr revIDLastSave="1340" documentId="14_{7AEB9350-A869-4548-9F4C-4F6CE5239297}" xr6:coauthVersionLast="47" xr6:coauthVersionMax="47" xr10:uidLastSave="{C474C1D4-9A99-436E-8EBA-25B53AF32BFF}"/>
  <bookViews>
    <workbookView xWindow="-120" yWindow="-120" windowWidth="20730" windowHeight="11160" tabRatio="586" firstSheet="1" activeTab="1" xr2:uid="{00000000-000D-0000-FFFF-FFFF00000000}"/>
  </bookViews>
  <sheets>
    <sheet name="LISTAS DESPLEGABLES " sheetId="3" state="hidden" r:id="rId1"/>
    <sheet name="PLAN DE ACCIÓN INTEGRADO " sheetId="2" r:id="rId2"/>
    <sheet name="Mapa y plan de riesgos" sheetId="9" r:id="rId3"/>
    <sheet name="Indicadores" sheetId="10" r:id="rId4"/>
    <sheet name="Control de cambios" sheetId="8"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Indicadores!$A$12:$EF$101</definedName>
    <definedName name="_xlnm._FilterDatabase" localSheetId="0" hidden="1">'LISTAS DESPLEGABLES '!$AD$1:$AE$13</definedName>
    <definedName name="_xlnm._FilterDatabase" localSheetId="1" hidden="1">'PLAN DE ACCIÓN INTEGRADO '!$AU$13:$AX$165</definedName>
    <definedName name="_xlnm.Print_Area" localSheetId="2">'Mapa y plan de riesgos'!$A$1:$AR$65</definedName>
    <definedName name="Direccion">'[2]Listas desplegables'!#REF!</definedName>
    <definedName name="Discapacidad">'[3]Listas desplegables'!$D$52:$D$56</definedName>
    <definedName name="EJE">#REF!,#REF!,#REF!,#REF!,#REF!,#REF!,#REF!,#REF!,#REF!,#REF!,#REF!,#REF!,#REF!</definedName>
    <definedName name="Eje_Pilar">'[2]Listas desplegables'!#REF!</definedName>
    <definedName name="ejecut">#REF!,#REF!,#REF!,#REF!,#REF!,#REF!,#REF!,#REF!,#REF!,#REF!,#REF!,#REF!,#REF!</definedName>
    <definedName name="EstadoUNDOPE">'[2]Listas desplegables'!#REF!</definedName>
    <definedName name="Étnico">'[3]Listas desplegables'!$F$52:$F$56</definedName>
    <definedName name="GerenteProy">'[2]Listas desplegables'!#REF!</definedName>
    <definedName name="localidad">[4]Hoja6!$A$192:$A$212</definedName>
    <definedName name="Localidades">'[2]Listas desplegables'!#REF!</definedName>
    <definedName name="medida">[4]Hoja6!$A$132:$A$135</definedName>
    <definedName name="metas">[5]Hoja1!$M$2:$M$19</definedName>
    <definedName name="MetaSect">[1]Listas!$I$51:$I$93</definedName>
    <definedName name="ObjEstratégico">'[2]Listas desplegables'!#REF!</definedName>
    <definedName name="Objetivosestratégicos">[6]Hoja1!$C$1:$C$5</definedName>
    <definedName name="ObjGeneral">'[2]Listas desplegables'!#REF!</definedName>
    <definedName name="periodicidad">'[2]Listas desplegables'!#REF!</definedName>
    <definedName name="Periodicidadindicador">[6]Hoja1!$D$1:$D$4</definedName>
    <definedName name="Procesos">'[2]Listas desplegables'!#REF!</definedName>
    <definedName name="Prog_PPD">'[2]Listas desplegables'!#REF!</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'[2]Listas desplegables'!#REF!</definedName>
    <definedName name="PROYECTOS">[5]Hoja1!$A:$A</definedName>
    <definedName name="SegmentaciónDeDatos_Dependencia_responsable">#N/A</definedName>
    <definedName name="ServicioUNDOPE">'[2]Listas desplegables'!#REF!</definedName>
    <definedName name="Subdireccion">'[2]Listas desplegables'!#REF!</definedName>
    <definedName name="Subsistema">'[2]Listas desplegables'!#REF!</definedName>
    <definedName name="Tenencia">'[2]Listas desplegables'!#REF!</definedName>
    <definedName name="Tipo">[6]Hoja1!$B$1:$B$3</definedName>
    <definedName name="Tipo_Meta">'[2]Listas desplegables'!#REF!</definedName>
    <definedName name="TipoInd">'[2]Listas desplegables'!#REF!</definedName>
    <definedName name="TipoMeta">'[2]Listas desplegables'!#REF!</definedName>
    <definedName name="TipoOperación">'[2]Listas desplegables'!#REF!</definedName>
    <definedName name="UO">'[3]Listas desplegables'!$H$35:$H$69</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101" i="10" l="1"/>
  <c r="CG101" i="10"/>
  <c r="CH101" i="10" s="1"/>
  <c r="CJ101" i="10" s="1"/>
  <c r="CF101" i="10"/>
  <c r="CE101" i="10"/>
  <c r="BZ101" i="10"/>
  <c r="BU101" i="10"/>
  <c r="BP101" i="10"/>
  <c r="BK101" i="10"/>
  <c r="BF101" i="10"/>
  <c r="BA101" i="10"/>
  <c r="AV101" i="10"/>
  <c r="CI100" i="10"/>
  <c r="CF100" i="10"/>
  <c r="CE100" i="10"/>
  <c r="CG100" i="10" s="1"/>
  <c r="CH100" i="10" s="1"/>
  <c r="CJ100" i="10" s="1"/>
  <c r="AV100" i="10"/>
  <c r="AG100" i="10"/>
  <c r="CI99" i="10"/>
  <c r="CF99" i="10"/>
  <c r="CE99" i="10"/>
  <c r="CG99" i="10" s="1"/>
  <c r="CH99" i="10" s="1"/>
  <c r="CJ99" i="10" s="1"/>
  <c r="AV99" i="10"/>
  <c r="AG99" i="10"/>
  <c r="CI98" i="10"/>
  <c r="CF98" i="10"/>
  <c r="CE98" i="10"/>
  <c r="CG98" i="10" s="1"/>
  <c r="CH98" i="10" s="1"/>
  <c r="CJ98" i="10" s="1"/>
  <c r="AV98" i="10"/>
  <c r="CI97" i="10"/>
  <c r="CG97" i="10"/>
  <c r="CH97" i="10" s="1"/>
  <c r="CJ97" i="10" s="1"/>
  <c r="CF97" i="10"/>
  <c r="CE97" i="10"/>
  <c r="AV97" i="10"/>
  <c r="CI96" i="10"/>
  <c r="CF96" i="10"/>
  <c r="CE96" i="10"/>
  <c r="CG96" i="10" s="1"/>
  <c r="CH96" i="10" s="1"/>
  <c r="CJ96" i="10" s="1"/>
  <c r="BZ96" i="10"/>
  <c r="BU96" i="10"/>
  <c r="BP96" i="10"/>
  <c r="BK96" i="10"/>
  <c r="BF96" i="10"/>
  <c r="BA96" i="10"/>
  <c r="AV96" i="10"/>
  <c r="CI95" i="10"/>
  <c r="CG95" i="10"/>
  <c r="CH95" i="10" s="1"/>
  <c r="CJ95" i="10" s="1"/>
  <c r="CF95" i="10"/>
  <c r="CE95" i="10"/>
  <c r="BZ95" i="10"/>
  <c r="BU95" i="10"/>
  <c r="BP95" i="10"/>
  <c r="BK95" i="10"/>
  <c r="BF95" i="10"/>
  <c r="BA95" i="10"/>
  <c r="AV95" i="10"/>
  <c r="AG95" i="10"/>
  <c r="CI94" i="10"/>
  <c r="CF94" i="10"/>
  <c r="CE94" i="10"/>
  <c r="CG94" i="10" s="1"/>
  <c r="CH94" i="10" s="1"/>
  <c r="CJ94" i="10" s="1"/>
  <c r="BZ94" i="10"/>
  <c r="BU94" i="10"/>
  <c r="BP94" i="10"/>
  <c r="BK94" i="10"/>
  <c r="BF94" i="10"/>
  <c r="BA94" i="10"/>
  <c r="AV94" i="10"/>
  <c r="AG94" i="10"/>
  <c r="CI93" i="10"/>
  <c r="CG93" i="10"/>
  <c r="CH93" i="10" s="1"/>
  <c r="CJ93" i="10" s="1"/>
  <c r="CF93" i="10"/>
  <c r="CE93" i="10"/>
  <c r="BZ93" i="10"/>
  <c r="BU93" i="10"/>
  <c r="BP93" i="10"/>
  <c r="BK93" i="10"/>
  <c r="BF93" i="10"/>
  <c r="BA93" i="10"/>
  <c r="AV93" i="10"/>
  <c r="CI92" i="10"/>
  <c r="CH92" i="10"/>
  <c r="CJ92" i="10" s="1"/>
  <c r="CG92" i="10"/>
  <c r="CF92" i="10"/>
  <c r="CE92" i="10"/>
  <c r="BZ92" i="10"/>
  <c r="BU92" i="10"/>
  <c r="BP92" i="10"/>
  <c r="BK92" i="10"/>
  <c r="BF92" i="10"/>
  <c r="BA92" i="10"/>
  <c r="AV92" i="10"/>
  <c r="CI91" i="10"/>
  <c r="CF91" i="10"/>
  <c r="CE91" i="10"/>
  <c r="CG91" i="10" s="1"/>
  <c r="CH91" i="10" s="1"/>
  <c r="CJ91" i="10" s="1"/>
  <c r="BZ91" i="10"/>
  <c r="BU91" i="10"/>
  <c r="BP91" i="10"/>
  <c r="BK91" i="10"/>
  <c r="BF91" i="10"/>
  <c r="BA91" i="10"/>
  <c r="AV91" i="10"/>
  <c r="CI90" i="10"/>
  <c r="CF90" i="10"/>
  <c r="CE90" i="10"/>
  <c r="CG90" i="10" s="1"/>
  <c r="CH90" i="10" s="1"/>
  <c r="CJ90" i="10" s="1"/>
  <c r="BZ90" i="10"/>
  <c r="BU90" i="10"/>
  <c r="BP90" i="10"/>
  <c r="BK90" i="10"/>
  <c r="BF90" i="10"/>
  <c r="BA90" i="10"/>
  <c r="AV90" i="10"/>
  <c r="AG90" i="10"/>
  <c r="CI89" i="10"/>
  <c r="CH89" i="10"/>
  <c r="CJ89" i="10" s="1"/>
  <c r="CG89" i="10"/>
  <c r="CF89" i="10"/>
  <c r="CE89" i="10"/>
  <c r="BZ89" i="10"/>
  <c r="BU89" i="10"/>
  <c r="BP89" i="10"/>
  <c r="BK89" i="10"/>
  <c r="BF89" i="10"/>
  <c r="BA89" i="10"/>
  <c r="AV89" i="10"/>
  <c r="AG89" i="10"/>
  <c r="CI88" i="10"/>
  <c r="CF88" i="10"/>
  <c r="CE88" i="10"/>
  <c r="CG88" i="10" s="1"/>
  <c r="CH88" i="10" s="1"/>
  <c r="CJ88" i="10" s="1"/>
  <c r="BZ88" i="10"/>
  <c r="BU88" i="10"/>
  <c r="BP88" i="10"/>
  <c r="BK88" i="10"/>
  <c r="BF88" i="10"/>
  <c r="BA88" i="10"/>
  <c r="AV88" i="10"/>
  <c r="AG88" i="10"/>
  <c r="CI87" i="10"/>
  <c r="CH87" i="10"/>
  <c r="CJ87" i="10" s="1"/>
  <c r="CG87" i="10"/>
  <c r="CF87" i="10"/>
  <c r="CE87" i="10"/>
  <c r="BZ87" i="10"/>
  <c r="BU87" i="10"/>
  <c r="BP87" i="10"/>
  <c r="BK87" i="10"/>
  <c r="BF87" i="10"/>
  <c r="BA87" i="10"/>
  <c r="AV87" i="10"/>
  <c r="AQ87" i="10"/>
  <c r="AL87" i="10"/>
  <c r="AG87" i="10"/>
  <c r="AB87" i="10"/>
  <c r="W87" i="10"/>
  <c r="CI84" i="10"/>
  <c r="CF84" i="10"/>
  <c r="CE84" i="10"/>
  <c r="CG84" i="10" s="1"/>
  <c r="CH84" i="10" s="1"/>
  <c r="CJ84" i="10" s="1"/>
  <c r="AV84" i="10"/>
  <c r="CI83" i="10"/>
  <c r="CF83" i="10"/>
  <c r="CE83" i="10"/>
  <c r="CG83" i="10" s="1"/>
  <c r="CH83" i="10" s="1"/>
  <c r="CJ83" i="10" s="1"/>
  <c r="AV83" i="10"/>
  <c r="AG83" i="10"/>
  <c r="CI82" i="10"/>
  <c r="CF82" i="10"/>
  <c r="CE82" i="10"/>
  <c r="CG82" i="10" s="1"/>
  <c r="CH82" i="10" s="1"/>
  <c r="CJ82" i="10" s="1"/>
  <c r="AV82" i="10"/>
  <c r="AG82" i="10"/>
  <c r="CI81" i="10"/>
  <c r="CF81" i="10"/>
  <c r="CE81" i="10"/>
  <c r="CG81" i="10" s="1"/>
  <c r="CH81" i="10" s="1"/>
  <c r="CJ81" i="10" s="1"/>
  <c r="BZ81" i="10"/>
  <c r="AV81" i="10"/>
  <c r="CI80" i="10"/>
  <c r="CF80" i="10"/>
  <c r="CE80" i="10"/>
  <c r="CG80" i="10" s="1"/>
  <c r="CH80" i="10" s="1"/>
  <c r="CJ80" i="10" s="1"/>
  <c r="BZ80" i="10"/>
  <c r="BU80" i="10"/>
  <c r="BP80" i="10"/>
  <c r="BK80" i="10"/>
  <c r="BF80" i="10"/>
  <c r="BA80" i="10"/>
  <c r="AV80" i="10"/>
  <c r="AQ80" i="10"/>
  <c r="AL80" i="10"/>
  <c r="AG80" i="10"/>
  <c r="AB80" i="10"/>
  <c r="W80" i="10"/>
  <c r="CI79" i="10"/>
  <c r="CG79" i="10"/>
  <c r="CH79" i="10" s="1"/>
  <c r="CJ79" i="10" s="1"/>
  <c r="CF79" i="10"/>
  <c r="CE79" i="10"/>
  <c r="BZ79" i="10"/>
  <c r="BU79" i="10"/>
  <c r="BP79" i="10"/>
  <c r="BK79" i="10"/>
  <c r="BF79" i="10"/>
  <c r="BA79" i="10"/>
  <c r="AV79" i="10"/>
  <c r="AQ79" i="10"/>
  <c r="AL79" i="10"/>
  <c r="AG79" i="10"/>
  <c r="AB79" i="10"/>
  <c r="W79" i="10"/>
  <c r="CI78" i="10"/>
  <c r="CF78" i="10"/>
  <c r="CE78" i="10"/>
  <c r="CG78" i="10" s="1"/>
  <c r="CH78" i="10" s="1"/>
  <c r="CJ78" i="10" s="1"/>
  <c r="BZ78" i="10"/>
  <c r="BU78" i="10"/>
  <c r="BP78" i="10"/>
  <c r="BK78" i="10"/>
  <c r="BF78" i="10"/>
  <c r="BA78" i="10"/>
  <c r="AV78" i="10"/>
  <c r="AG78" i="10"/>
  <c r="CI77" i="10"/>
  <c r="CG77" i="10"/>
  <c r="CH77" i="10" s="1"/>
  <c r="CJ77" i="10" s="1"/>
  <c r="CF77" i="10"/>
  <c r="CE77" i="10"/>
  <c r="BZ77" i="10"/>
  <c r="BU77" i="10"/>
  <c r="BP77" i="10"/>
  <c r="BK77" i="10"/>
  <c r="BF77" i="10"/>
  <c r="BA77" i="10"/>
  <c r="AV77" i="10"/>
  <c r="AQ77" i="10"/>
  <c r="AL77" i="10"/>
  <c r="AG77" i="10"/>
  <c r="AB77" i="10"/>
  <c r="CI76" i="10"/>
  <c r="CH76" i="10"/>
  <c r="CJ76" i="10" s="1"/>
  <c r="CG76" i="10"/>
  <c r="CF76" i="10"/>
  <c r="CE76" i="10"/>
  <c r="BZ76" i="10"/>
  <c r="BU76" i="10"/>
  <c r="BP76" i="10"/>
  <c r="BK76" i="10"/>
  <c r="BF76" i="10"/>
  <c r="BA76" i="10"/>
  <c r="AV76" i="10"/>
  <c r="AQ76" i="10"/>
  <c r="AL76" i="10"/>
  <c r="AG76" i="10"/>
  <c r="AB76" i="10"/>
  <c r="BZ75" i="10"/>
  <c r="BU75" i="10"/>
  <c r="BP75" i="10"/>
  <c r="BK75" i="10"/>
  <c r="BF75" i="10"/>
  <c r="BA75" i="10"/>
  <c r="AV75" i="10"/>
  <c r="AQ75" i="10"/>
  <c r="AG75" i="10"/>
  <c r="AB75" i="10"/>
  <c r="W75" i="10"/>
  <c r="CI74" i="10"/>
  <c r="CH74" i="10"/>
  <c r="CJ74" i="10" s="1"/>
  <c r="CG74" i="10"/>
  <c r="CF74" i="10"/>
  <c r="CE74" i="10"/>
  <c r="AV74" i="10"/>
  <c r="AQ74" i="10"/>
  <c r="AL74" i="10"/>
  <c r="CI72" i="10"/>
  <c r="CF72" i="10"/>
  <c r="CE72" i="10"/>
  <c r="CG72" i="10" s="1"/>
  <c r="CH72" i="10" s="1"/>
  <c r="CJ72" i="10" s="1"/>
  <c r="AV72" i="10"/>
  <c r="AG72" i="10"/>
  <c r="CI71" i="10"/>
  <c r="CF71" i="10"/>
  <c r="CE71" i="10"/>
  <c r="CG71" i="10" s="1"/>
  <c r="CH71" i="10" s="1"/>
  <c r="CJ71" i="10" s="1"/>
  <c r="AV71" i="10"/>
  <c r="AQ71" i="10"/>
  <c r="AL71" i="10"/>
  <c r="AG71" i="10"/>
  <c r="AB71" i="10"/>
  <c r="W71" i="10"/>
  <c r="CI70" i="10"/>
  <c r="CF70" i="10"/>
  <c r="CE70" i="10"/>
  <c r="CG70" i="10" s="1"/>
  <c r="CH70" i="10" s="1"/>
  <c r="CJ70" i="10" s="1"/>
  <c r="AV70" i="10"/>
  <c r="AG70" i="10"/>
  <c r="CI69" i="10"/>
  <c r="CF69" i="10"/>
  <c r="CE69" i="10"/>
  <c r="CG69" i="10" s="1"/>
  <c r="CH69" i="10" s="1"/>
  <c r="CJ69" i="10" s="1"/>
  <c r="AV69" i="10"/>
  <c r="AQ69" i="10"/>
  <c r="AL69" i="10"/>
  <c r="AG69" i="10"/>
  <c r="AB69" i="10"/>
  <c r="W69" i="10"/>
  <c r="BZ68" i="10"/>
  <c r="BU68" i="10"/>
  <c r="BP68" i="10"/>
  <c r="BK68" i="10"/>
  <c r="BF68" i="10"/>
  <c r="BA68" i="10"/>
  <c r="AV68" i="10"/>
  <c r="AQ68" i="10"/>
  <c r="AG68" i="10"/>
  <c r="AB68" i="10"/>
  <c r="W68" i="10"/>
  <c r="CI67" i="10"/>
  <c r="CH67" i="10"/>
  <c r="CJ67" i="10" s="1"/>
  <c r="CG67" i="10"/>
  <c r="CF67" i="10"/>
  <c r="CE67" i="10"/>
  <c r="BZ67" i="10"/>
  <c r="BU67" i="10"/>
  <c r="BP67" i="10"/>
  <c r="BK67" i="10"/>
  <c r="BF67" i="10"/>
  <c r="BA67" i="10"/>
  <c r="AV67" i="10"/>
  <c r="AQ67" i="10"/>
  <c r="AL67" i="10"/>
  <c r="AG67" i="10"/>
  <c r="AB67" i="10"/>
  <c r="W67" i="10"/>
  <c r="BZ66" i="10"/>
  <c r="BU66" i="10"/>
  <c r="BP66" i="10"/>
  <c r="BK66" i="10"/>
  <c r="BF66" i="10"/>
  <c r="BA66" i="10"/>
  <c r="AV66" i="10"/>
  <c r="AQ66" i="10"/>
  <c r="AL66" i="10"/>
  <c r="AG66" i="10"/>
  <c r="AB66" i="10"/>
  <c r="W66" i="10"/>
  <c r="CI65" i="10"/>
  <c r="CF65" i="10"/>
  <c r="CE65" i="10"/>
  <c r="CG65" i="10" s="1"/>
  <c r="CH65" i="10" s="1"/>
  <c r="CJ65" i="10" s="1"/>
  <c r="BZ65" i="10"/>
  <c r="BU65" i="10"/>
  <c r="BP65" i="10"/>
  <c r="BK65" i="10"/>
  <c r="BF65" i="10"/>
  <c r="BA65" i="10"/>
  <c r="AV65" i="10"/>
  <c r="AQ65" i="10"/>
  <c r="AL65" i="10"/>
  <c r="AG65" i="10"/>
  <c r="AB65" i="10"/>
  <c r="W65" i="10"/>
  <c r="CI64" i="10"/>
  <c r="CH64" i="10"/>
  <c r="CJ64" i="10" s="1"/>
  <c r="CG64" i="10"/>
  <c r="CF64" i="10"/>
  <c r="CE64" i="10"/>
  <c r="BZ64" i="10"/>
  <c r="BU64" i="10"/>
  <c r="BP64" i="10"/>
  <c r="BK64" i="10"/>
  <c r="BF64" i="10"/>
  <c r="BA64" i="10"/>
  <c r="AV64" i="10"/>
  <c r="AQ64" i="10"/>
  <c r="AL64" i="10"/>
  <c r="AG64" i="10"/>
  <c r="AB64" i="10"/>
  <c r="W64" i="10"/>
  <c r="CI63" i="10"/>
  <c r="CF63" i="10"/>
  <c r="CE63" i="10"/>
  <c r="CG63" i="10" s="1"/>
  <c r="CH63" i="10" s="1"/>
  <c r="CJ63" i="10" s="1"/>
  <c r="BZ63" i="10"/>
  <c r="BU63" i="10"/>
  <c r="BP63" i="10"/>
  <c r="BK63" i="10"/>
  <c r="BF63" i="10"/>
  <c r="BA63" i="10"/>
  <c r="AV63" i="10"/>
  <c r="AQ63" i="10"/>
  <c r="AL63" i="10"/>
  <c r="AG63" i="10"/>
  <c r="AB63" i="10"/>
  <c r="W63" i="10"/>
  <c r="CI62" i="10"/>
  <c r="CH62" i="10"/>
  <c r="CJ62" i="10" s="1"/>
  <c r="CG62" i="10"/>
  <c r="CF62" i="10"/>
  <c r="CE62" i="10"/>
  <c r="BZ62" i="10"/>
  <c r="BU62" i="10"/>
  <c r="BP62" i="10"/>
  <c r="BK62" i="10"/>
  <c r="BF62" i="10"/>
  <c r="BA62" i="10"/>
  <c r="AV62" i="10"/>
  <c r="AQ62" i="10"/>
  <c r="AL62" i="10"/>
  <c r="AG62" i="10"/>
  <c r="AB62" i="10"/>
  <c r="W62" i="10"/>
  <c r="CI61" i="10"/>
  <c r="CF61" i="10"/>
  <c r="CE61" i="10"/>
  <c r="CG61" i="10" s="1"/>
  <c r="CH61" i="10" s="1"/>
  <c r="CJ61" i="10" s="1"/>
  <c r="BZ61" i="10"/>
  <c r="BU61" i="10"/>
  <c r="BP61" i="10"/>
  <c r="BK61" i="10"/>
  <c r="BF61" i="10"/>
  <c r="BA61" i="10"/>
  <c r="AV61" i="10"/>
  <c r="AQ61" i="10"/>
  <c r="AL61" i="10"/>
  <c r="AG61" i="10"/>
  <c r="CI60" i="10"/>
  <c r="CF60" i="10"/>
  <c r="CE60" i="10"/>
  <c r="CG60" i="10" s="1"/>
  <c r="CH60" i="10" s="1"/>
  <c r="CJ60" i="10" s="1"/>
  <c r="BZ60" i="10"/>
  <c r="BU60" i="10"/>
  <c r="BP60" i="10"/>
  <c r="BK60" i="10"/>
  <c r="BF60" i="10"/>
  <c r="BA60" i="10"/>
  <c r="AG60" i="10"/>
  <c r="CI59" i="10"/>
  <c r="CG59" i="10"/>
  <c r="CH59" i="10" s="1"/>
  <c r="CJ59" i="10" s="1"/>
  <c r="CF59" i="10"/>
  <c r="CE59" i="10"/>
  <c r="AV59" i="10"/>
  <c r="AQ59" i="10"/>
  <c r="AL59" i="10"/>
  <c r="AG59" i="10"/>
  <c r="CI58" i="10"/>
  <c r="CF58" i="10"/>
  <c r="CE58" i="10"/>
  <c r="CG58" i="10" s="1"/>
  <c r="CH58" i="10" s="1"/>
  <c r="CJ58" i="10" s="1"/>
  <c r="BZ58" i="10"/>
  <c r="BU58" i="10"/>
  <c r="BP58" i="10"/>
  <c r="BK58" i="10"/>
  <c r="BF58" i="10"/>
  <c r="BA58" i="10"/>
  <c r="AV58" i="10"/>
  <c r="CI57" i="10"/>
  <c r="CF57" i="10"/>
  <c r="CE57" i="10"/>
  <c r="CG57" i="10" s="1"/>
  <c r="CH57" i="10" s="1"/>
  <c r="CJ57" i="10" s="1"/>
  <c r="AV57" i="10"/>
  <c r="AQ57" i="10"/>
  <c r="AL57" i="10"/>
  <c r="AG57" i="10"/>
  <c r="AB57" i="10"/>
  <c r="W57" i="10"/>
  <c r="CI56" i="10"/>
  <c r="CF56" i="10"/>
  <c r="CE56" i="10"/>
  <c r="CG56" i="10" s="1"/>
  <c r="CH56" i="10" s="1"/>
  <c r="CJ56" i="10" s="1"/>
  <c r="BZ56" i="10"/>
  <c r="BU56" i="10"/>
  <c r="BP56" i="10"/>
  <c r="BK56" i="10"/>
  <c r="BF56" i="10"/>
  <c r="BA56" i="10"/>
  <c r="AV56" i="10"/>
  <c r="AQ56" i="10"/>
  <c r="AL56" i="10"/>
  <c r="AG56" i="10"/>
  <c r="AB56" i="10"/>
  <c r="CI55" i="10"/>
  <c r="CG55" i="10"/>
  <c r="CH55" i="10" s="1"/>
  <c r="CJ55" i="10" s="1"/>
  <c r="CF55" i="10"/>
  <c r="BZ55" i="10"/>
  <c r="BU55" i="10"/>
  <c r="BP55" i="10"/>
  <c r="BK55" i="10"/>
  <c r="BF55" i="10"/>
  <c r="BA55" i="10"/>
  <c r="AV55" i="10"/>
  <c r="AQ55" i="10"/>
  <c r="AL55" i="10"/>
  <c r="AG55" i="10"/>
  <c r="AB55" i="10"/>
  <c r="CI54" i="10"/>
  <c r="CG54" i="10"/>
  <c r="CH54" i="10" s="1"/>
  <c r="CJ54" i="10" s="1"/>
  <c r="CF54" i="10"/>
  <c r="CE54" i="10"/>
  <c r="BZ54" i="10"/>
  <c r="BU54" i="10"/>
  <c r="BP54" i="10"/>
  <c r="BK54" i="10"/>
  <c r="BF54" i="10"/>
  <c r="BA54" i="10"/>
  <c r="AV54" i="10"/>
  <c r="AQ54" i="10"/>
  <c r="AL54" i="10"/>
  <c r="AG54" i="10"/>
  <c r="CI53" i="10"/>
  <c r="CG53" i="10"/>
  <c r="CH53" i="10" s="1"/>
  <c r="CJ53" i="10" s="1"/>
  <c r="CF53" i="10"/>
  <c r="CE53" i="10"/>
  <c r="BZ53" i="10"/>
  <c r="BU53" i="10"/>
  <c r="BP53" i="10"/>
  <c r="BK53" i="10"/>
  <c r="AV53" i="10"/>
  <c r="AQ53" i="10"/>
  <c r="AL53" i="10"/>
  <c r="AG53" i="10"/>
  <c r="AB53" i="10"/>
  <c r="W53" i="10"/>
  <c r="CI52" i="10"/>
  <c r="CG52" i="10"/>
  <c r="CH52" i="10" s="1"/>
  <c r="CJ52" i="10" s="1"/>
  <c r="BZ52" i="10"/>
  <c r="BK52" i="10"/>
  <c r="AV52" i="10"/>
  <c r="AG52" i="10"/>
  <c r="CI51" i="10"/>
  <c r="CG51" i="10"/>
  <c r="CH51" i="10" s="1"/>
  <c r="CJ51" i="10" s="1"/>
  <c r="CF51" i="10"/>
  <c r="CE51" i="10"/>
  <c r="BZ51" i="10"/>
  <c r="BU51" i="10"/>
  <c r="BP51" i="10"/>
  <c r="BK51" i="10"/>
  <c r="BF51" i="10"/>
  <c r="CI50" i="10"/>
  <c r="CF50" i="10"/>
  <c r="CE50" i="10"/>
  <c r="CG50" i="10" s="1"/>
  <c r="CH50" i="10" s="1"/>
  <c r="CJ50" i="10" s="1"/>
  <c r="BZ50" i="10"/>
  <c r="BU50" i="10"/>
  <c r="BP50" i="10"/>
  <c r="BK50" i="10"/>
  <c r="BF50" i="10"/>
  <c r="CI49" i="10"/>
  <c r="CF49" i="10"/>
  <c r="CE49" i="10"/>
  <c r="CG49" i="10" s="1"/>
  <c r="CH49" i="10" s="1"/>
  <c r="CJ49" i="10" s="1"/>
  <c r="BZ49" i="10"/>
  <c r="BU49" i="10"/>
  <c r="BP49" i="10"/>
  <c r="BK49" i="10"/>
  <c r="BF49" i="10"/>
  <c r="CI48" i="10"/>
  <c r="CH48" i="10"/>
  <c r="CJ48" i="10" s="1"/>
  <c r="CG48" i="10"/>
  <c r="CF48" i="10"/>
  <c r="CE48" i="10"/>
  <c r="BZ48" i="10"/>
  <c r="BU48" i="10"/>
  <c r="BP48" i="10"/>
  <c r="BK48" i="10"/>
  <c r="BF48" i="10"/>
  <c r="CI47" i="10"/>
  <c r="CG47" i="10"/>
  <c r="CH47" i="10" s="1"/>
  <c r="CJ47" i="10" s="1"/>
  <c r="CF47" i="10"/>
  <c r="CE47" i="10"/>
  <c r="AV47" i="10"/>
  <c r="AQ47" i="10"/>
  <c r="AL47" i="10"/>
  <c r="AG47" i="10"/>
  <c r="AB47" i="10"/>
  <c r="W47" i="10"/>
  <c r="CI46" i="10"/>
  <c r="CG46" i="10"/>
  <c r="CH46" i="10" s="1"/>
  <c r="CJ46" i="10" s="1"/>
  <c r="CF46" i="10"/>
  <c r="CE46" i="10"/>
  <c r="AV46" i="10"/>
  <c r="CI45" i="10"/>
  <c r="CF45" i="10"/>
  <c r="CE45" i="10"/>
  <c r="CG45" i="10" s="1"/>
  <c r="CH45" i="10" s="1"/>
  <c r="CJ45" i="10" s="1"/>
  <c r="AV45" i="10"/>
  <c r="CI44" i="10"/>
  <c r="CF44" i="10"/>
  <c r="CE44" i="10"/>
  <c r="CG44" i="10" s="1"/>
  <c r="CH44" i="10" s="1"/>
  <c r="CJ44" i="10" s="1"/>
  <c r="AV44" i="10"/>
  <c r="CI43" i="10"/>
  <c r="CH43" i="10"/>
  <c r="CJ43" i="10" s="1"/>
  <c r="CG43" i="10"/>
  <c r="CF43" i="10"/>
  <c r="CE43" i="10"/>
  <c r="BZ43" i="10"/>
  <c r="BU43" i="10"/>
  <c r="BP43" i="10"/>
  <c r="BK43" i="10"/>
  <c r="BF43" i="10"/>
  <c r="BA43" i="10"/>
  <c r="AQ43" i="10"/>
  <c r="AL43" i="10"/>
  <c r="AG43" i="10"/>
  <c r="AB43" i="10"/>
  <c r="W43" i="10"/>
  <c r="CI42" i="10"/>
  <c r="CF42" i="10"/>
  <c r="CE42" i="10"/>
  <c r="CG42" i="10" s="1"/>
  <c r="CH42" i="10" s="1"/>
  <c r="CJ42" i="10" s="1"/>
  <c r="BZ42" i="10"/>
  <c r="BU42" i="10"/>
  <c r="BP42" i="10"/>
  <c r="BK42" i="10"/>
  <c r="BF42" i="10"/>
  <c r="BA42" i="10"/>
  <c r="AQ42" i="10"/>
  <c r="AL42" i="10"/>
  <c r="AG42" i="10"/>
  <c r="AB42" i="10"/>
  <c r="W42" i="10"/>
  <c r="CI41" i="10"/>
  <c r="CF41" i="10"/>
  <c r="CE41" i="10"/>
  <c r="CG41" i="10" s="1"/>
  <c r="CH41" i="10" s="1"/>
  <c r="CJ41" i="10" s="1"/>
  <c r="BZ41" i="10"/>
  <c r="BU41" i="10"/>
  <c r="BP41" i="10"/>
  <c r="BK41" i="10"/>
  <c r="BF41" i="10"/>
  <c r="BA41" i="10"/>
  <c r="AV41" i="10"/>
  <c r="AQ41" i="10"/>
  <c r="AL41" i="10"/>
  <c r="AG41" i="10"/>
  <c r="AB41" i="10"/>
  <c r="W41" i="10"/>
  <c r="CI40" i="10"/>
  <c r="CH40" i="10"/>
  <c r="CJ40" i="10" s="1"/>
  <c r="CG40" i="10"/>
  <c r="CF40" i="10"/>
  <c r="CE40" i="10"/>
  <c r="BZ40" i="10"/>
  <c r="BU40" i="10"/>
  <c r="BP40" i="10"/>
  <c r="BK40" i="10"/>
  <c r="BF40" i="10"/>
  <c r="BA40" i="10"/>
  <c r="AV40" i="10"/>
  <c r="AQ40" i="10"/>
  <c r="AL40" i="10"/>
  <c r="AG40" i="10"/>
  <c r="AB40" i="10"/>
  <c r="W40" i="10"/>
  <c r="CI39" i="10"/>
  <c r="CF39" i="10"/>
  <c r="CE39" i="10"/>
  <c r="CG39" i="10" s="1"/>
  <c r="CH39" i="10" s="1"/>
  <c r="CJ39" i="10" s="1"/>
  <c r="BZ39" i="10"/>
  <c r="BU39" i="10"/>
  <c r="BP39" i="10"/>
  <c r="BK39" i="10"/>
  <c r="BF39" i="10"/>
  <c r="BA39" i="10"/>
  <c r="AV39" i="10"/>
  <c r="AG39" i="10"/>
  <c r="CI38" i="10"/>
  <c r="CH38" i="10"/>
  <c r="CJ38" i="10" s="1"/>
  <c r="CG38" i="10"/>
  <c r="CF38" i="10"/>
  <c r="CE38" i="10"/>
  <c r="BZ38" i="10"/>
  <c r="BU38" i="10"/>
  <c r="BP38" i="10"/>
  <c r="BK38" i="10"/>
  <c r="BF38" i="10"/>
  <c r="BA38" i="10"/>
  <c r="AV38" i="10"/>
  <c r="AQ38" i="10"/>
  <c r="AL38" i="10"/>
  <c r="AG38" i="10"/>
  <c r="W38" i="10"/>
  <c r="CI37" i="10"/>
  <c r="CF37" i="10"/>
  <c r="CE37" i="10"/>
  <c r="CG37" i="10" s="1"/>
  <c r="CH37" i="10" s="1"/>
  <c r="CJ37" i="10" s="1"/>
  <c r="AV37" i="10"/>
  <c r="AG37" i="10"/>
  <c r="AF37" i="10"/>
  <c r="CJ36" i="10"/>
  <c r="CI36" i="10"/>
  <c r="CH36" i="10"/>
  <c r="CG36" i="10"/>
  <c r="AV36" i="10"/>
  <c r="AG36" i="10"/>
  <c r="CI35" i="10"/>
  <c r="CH35" i="10"/>
  <c r="CJ35" i="10" s="1"/>
  <c r="CG35" i="10"/>
  <c r="CF35" i="10"/>
  <c r="CE35" i="10"/>
  <c r="AV35" i="10"/>
  <c r="CI34" i="10"/>
  <c r="CG34" i="10"/>
  <c r="CH34" i="10" s="1"/>
  <c r="CJ34" i="10" s="1"/>
  <c r="CF34" i="10"/>
  <c r="CE34" i="10"/>
  <c r="AV34" i="10"/>
  <c r="AG34" i="10"/>
  <c r="CI33" i="10"/>
  <c r="CG33" i="10"/>
  <c r="CH33" i="10" s="1"/>
  <c r="CJ33" i="10" s="1"/>
  <c r="CF33" i="10"/>
  <c r="CE33" i="10"/>
  <c r="AV33" i="10"/>
  <c r="CJ32" i="10"/>
  <c r="CI32" i="10"/>
  <c r="CH32" i="10"/>
  <c r="CG32" i="10"/>
  <c r="AV32" i="10"/>
  <c r="CI31" i="10"/>
  <c r="CG31" i="10"/>
  <c r="CH31" i="10" s="1"/>
  <c r="CJ31" i="10" s="1"/>
  <c r="CF31" i="10"/>
  <c r="CE31" i="10"/>
  <c r="BZ31" i="10"/>
  <c r="BU31" i="10"/>
  <c r="BP31" i="10"/>
  <c r="BK31" i="10"/>
  <c r="BF31" i="10"/>
  <c r="BA31" i="10"/>
  <c r="AV31" i="10"/>
  <c r="AQ31" i="10"/>
  <c r="AL31" i="10"/>
  <c r="AG31" i="10"/>
  <c r="AB31" i="10"/>
  <c r="W31" i="10"/>
  <c r="CI30" i="10"/>
  <c r="CF30" i="10"/>
  <c r="CE30" i="10"/>
  <c r="CG30" i="10" s="1"/>
  <c r="CH30" i="10" s="1"/>
  <c r="CJ30" i="10" s="1"/>
  <c r="BZ30" i="10"/>
  <c r="BU30" i="10"/>
  <c r="BP30" i="10"/>
  <c r="BK30" i="10"/>
  <c r="BF30" i="10"/>
  <c r="BA30" i="10"/>
  <c r="AV30" i="10"/>
  <c r="AQ30" i="10"/>
  <c r="AL30" i="10"/>
  <c r="AG30" i="10"/>
  <c r="AB30" i="10"/>
  <c r="W30" i="10"/>
  <c r="BZ29" i="10"/>
  <c r="BU29" i="10"/>
  <c r="BP29" i="10"/>
  <c r="BK29" i="10"/>
  <c r="BF29" i="10"/>
  <c r="BA29" i="10"/>
  <c r="CI28" i="10"/>
  <c r="CF28" i="10"/>
  <c r="CE28" i="10"/>
  <c r="CG28" i="10" s="1"/>
  <c r="CH28" i="10" s="1"/>
  <c r="CJ28" i="10" s="1"/>
  <c r="BZ28" i="10"/>
  <c r="BU28" i="10"/>
  <c r="BP28" i="10"/>
  <c r="BK28" i="10"/>
  <c r="BF28" i="10"/>
  <c r="BA28" i="10"/>
  <c r="AV28" i="10"/>
  <c r="AQ28" i="10"/>
  <c r="CI27" i="10"/>
  <c r="CG27" i="10"/>
  <c r="CH27" i="10" s="1"/>
  <c r="CJ27" i="10" s="1"/>
  <c r="CF27" i="10"/>
  <c r="CE27" i="10"/>
  <c r="AV27" i="10"/>
  <c r="AQ27" i="10"/>
  <c r="AL27" i="10"/>
  <c r="AG27" i="10"/>
  <c r="AB27" i="10"/>
  <c r="W27" i="10"/>
  <c r="CI26" i="10"/>
  <c r="CG26" i="10"/>
  <c r="CH26" i="10" s="1"/>
  <c r="CJ26" i="10" s="1"/>
  <c r="CF26" i="10"/>
  <c r="CE26" i="10"/>
  <c r="AV26" i="10"/>
  <c r="AQ26" i="10"/>
  <c r="AL26" i="10"/>
  <c r="AG26" i="10"/>
  <c r="AB26" i="10"/>
  <c r="W26" i="10"/>
  <c r="CI25" i="10"/>
  <c r="CG25" i="10"/>
  <c r="CH25" i="10" s="1"/>
  <c r="CJ25" i="10" s="1"/>
  <c r="CF25" i="10"/>
  <c r="CE25" i="10"/>
  <c r="AV25" i="10"/>
  <c r="AQ25" i="10"/>
  <c r="AL25" i="10"/>
  <c r="AG25" i="10"/>
  <c r="AB25" i="10"/>
  <c r="W25" i="10"/>
  <c r="CI24" i="10"/>
  <c r="CG24" i="10"/>
  <c r="CH24" i="10" s="1"/>
  <c r="CJ24" i="10" s="1"/>
  <c r="CF24" i="10"/>
  <c r="CE24" i="10"/>
  <c r="BZ24" i="10"/>
  <c r="BU24" i="10"/>
  <c r="BP24" i="10"/>
  <c r="BK24" i="10"/>
  <c r="BF24" i="10"/>
  <c r="BA24" i="10"/>
  <c r="AV24" i="10"/>
  <c r="AQ24" i="10"/>
  <c r="AL24" i="10"/>
  <c r="AG24" i="10"/>
  <c r="AB24" i="10"/>
  <c r="W24" i="10"/>
  <c r="CI23" i="10"/>
  <c r="CF23" i="10"/>
  <c r="CE23" i="10"/>
  <c r="CG23" i="10" s="1"/>
  <c r="CH23" i="10" s="1"/>
  <c r="CJ23" i="10" s="1"/>
  <c r="CI22" i="10"/>
  <c r="CG22" i="10"/>
  <c r="CH22" i="10" s="1"/>
  <c r="CJ22" i="10" s="1"/>
  <c r="CF22" i="10"/>
  <c r="CE22" i="10"/>
  <c r="CI21" i="10"/>
  <c r="CF21" i="10"/>
  <c r="CE21" i="10"/>
  <c r="CG21" i="10" s="1"/>
  <c r="CH21" i="10" s="1"/>
  <c r="CJ21" i="10" s="1"/>
  <c r="BZ21" i="10"/>
  <c r="BU21" i="10"/>
  <c r="BP21" i="10"/>
  <c r="BK21" i="10"/>
  <c r="BF21" i="10"/>
  <c r="BA21" i="10"/>
  <c r="AV21" i="10"/>
  <c r="AQ21" i="10"/>
  <c r="AG21" i="10"/>
  <c r="AB21" i="10"/>
  <c r="W21" i="10"/>
  <c r="CI20" i="10"/>
  <c r="CF20" i="10"/>
  <c r="CE20" i="10"/>
  <c r="CG20" i="10" s="1"/>
  <c r="CH20" i="10" s="1"/>
  <c r="CJ20" i="10" s="1"/>
  <c r="AV20" i="10"/>
  <c r="AQ20" i="10"/>
  <c r="AL20" i="10"/>
  <c r="AG20" i="10"/>
  <c r="AB20" i="10"/>
  <c r="W20" i="10"/>
  <c r="CI19" i="10"/>
  <c r="CF19" i="10"/>
  <c r="CE19" i="10"/>
  <c r="CG19" i="10" s="1"/>
  <c r="CH19" i="10" s="1"/>
  <c r="CJ19" i="10" s="1"/>
  <c r="AV19" i="10"/>
  <c r="AG19" i="10"/>
  <c r="CI18" i="10"/>
  <c r="CF18" i="10"/>
  <c r="CG18" i="10" s="1"/>
  <c r="CH18" i="10" s="1"/>
  <c r="CJ18" i="10" s="1"/>
  <c r="AV18" i="10"/>
  <c r="CI17" i="10"/>
  <c r="CH17" i="10"/>
  <c r="CJ17" i="10" s="1"/>
  <c r="CG17" i="10"/>
  <c r="CF17" i="10"/>
  <c r="CE17" i="10"/>
  <c r="AG17" i="10"/>
  <c r="CI16" i="10"/>
  <c r="CG16" i="10"/>
  <c r="CH16" i="10" s="1"/>
  <c r="CJ16" i="10" s="1"/>
  <c r="CF16" i="10"/>
  <c r="CE16" i="10"/>
  <c r="BZ16" i="10"/>
  <c r="BU16" i="10"/>
  <c r="BP16" i="10"/>
  <c r="BK16" i="10"/>
  <c r="BF16" i="10"/>
  <c r="BA16" i="10"/>
  <c r="AV16" i="10"/>
  <c r="AQ16" i="10"/>
  <c r="AL16" i="10"/>
  <c r="AG16" i="10"/>
  <c r="CI15" i="10"/>
  <c r="CG15" i="10"/>
  <c r="CH15" i="10" s="1"/>
  <c r="CJ15" i="10" s="1"/>
  <c r="CF15" i="10"/>
  <c r="CE15" i="10"/>
  <c r="BZ15" i="10"/>
  <c r="BU15" i="10"/>
  <c r="BP15" i="10"/>
  <c r="BK15" i="10"/>
  <c r="BF15" i="10"/>
  <c r="BA15" i="10"/>
  <c r="AV15" i="10"/>
  <c r="AQ15" i="10"/>
  <c r="AL15" i="10"/>
  <c r="AG15" i="10"/>
  <c r="AB15" i="10"/>
  <c r="W15" i="10"/>
  <c r="CI14" i="10"/>
  <c r="CF14" i="10"/>
  <c r="CE14" i="10"/>
  <c r="CG14" i="10" s="1"/>
  <c r="CH14" i="10" s="1"/>
  <c r="CJ14" i="10" s="1"/>
  <c r="BZ14" i="10"/>
  <c r="BU14" i="10"/>
  <c r="BP14" i="10"/>
  <c r="BK14" i="10"/>
  <c r="BF14" i="10"/>
  <c r="BA14" i="10"/>
  <c r="AV14" i="10"/>
  <c r="AG14" i="10"/>
  <c r="W14" i="10"/>
  <c r="CI13" i="10"/>
  <c r="CH13" i="10"/>
  <c r="CJ13" i="10" s="1"/>
  <c r="CG13" i="10"/>
  <c r="CF13" i="10"/>
  <c r="CE13" i="10"/>
  <c r="BZ13" i="10"/>
  <c r="BU13" i="10"/>
  <c r="BP13" i="10"/>
  <c r="BK13" i="10"/>
  <c r="BF13" i="10"/>
  <c r="BA13" i="10"/>
  <c r="AV13" i="10"/>
  <c r="AG13" i="10"/>
  <c r="W13"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Z36" i="9" l="1"/>
  <c r="Z35" i="9"/>
  <c r="Z15" i="9"/>
  <c r="Z14" i="9"/>
  <c r="AV94" i="2"/>
  <c r="AV132" i="2" l="1"/>
  <c r="AL133" i="2"/>
  <c r="AV133" i="2"/>
  <c r="AV131" i="2"/>
  <c r="AV130" i="2"/>
  <c r="AV123" i="2"/>
  <c r="AV119" i="2"/>
  <c r="AV63" i="2"/>
  <c r="AV62" i="2"/>
  <c r="AU62" i="2"/>
  <c r="AV157" i="2"/>
  <c r="AV158" i="2"/>
  <c r="AV146" i="2"/>
  <c r="AU146" i="2"/>
  <c r="AL14" i="2"/>
  <c r="AL15" i="2"/>
  <c r="AL16" i="2"/>
  <c r="AL18" i="2"/>
  <c r="AL19" i="2"/>
  <c r="AL20" i="2"/>
  <c r="AL21" i="2"/>
  <c r="AL22" i="2"/>
  <c r="AL23" i="2"/>
  <c r="AL24" i="2"/>
  <c r="AL25" i="2"/>
  <c r="AL26" i="2"/>
  <c r="AL27" i="2"/>
  <c r="AL28" i="2"/>
  <c r="AL29" i="2"/>
  <c r="AL30" i="2"/>
  <c r="AL31" i="2"/>
  <c r="AL32" i="2"/>
  <c r="AL33" i="2"/>
  <c r="AL34" i="2"/>
  <c r="AL35" i="2"/>
  <c r="AL52" i="2"/>
  <c r="AL53" i="2"/>
  <c r="AL55" i="2"/>
  <c r="AL56" i="2"/>
  <c r="AL57" i="2"/>
  <c r="AL62" i="2"/>
  <c r="AL63" i="2"/>
  <c r="AL64" i="2"/>
  <c r="AL65" i="2"/>
  <c r="AL66" i="2"/>
  <c r="AL67" i="2"/>
  <c r="AL68" i="2"/>
  <c r="AL70" i="2"/>
  <c r="AL71" i="2"/>
  <c r="AL72" i="2"/>
  <c r="AL73" i="2"/>
  <c r="AL80" i="2"/>
  <c r="AL81" i="2"/>
  <c r="AL82" i="2"/>
  <c r="AL83" i="2"/>
  <c r="AL84" i="2"/>
  <c r="AL86" i="2"/>
  <c r="AL87" i="2"/>
  <c r="AL89" i="2"/>
  <c r="AL90" i="2"/>
  <c r="AL94" i="2"/>
  <c r="AL97" i="2"/>
  <c r="AL98" i="2"/>
  <c r="AL99" i="2"/>
  <c r="AL100" i="2"/>
  <c r="AL101" i="2"/>
  <c r="AL102" i="2"/>
  <c r="AL103" i="2"/>
  <c r="AL105" i="2"/>
  <c r="AL106" i="2"/>
  <c r="AL107" i="2"/>
  <c r="AL108" i="2"/>
  <c r="AL109" i="2"/>
  <c r="AL110" i="2"/>
  <c r="AL111" i="2"/>
  <c r="AL112" i="2"/>
  <c r="AL113" i="2"/>
  <c r="AL114" i="2"/>
  <c r="AL115" i="2"/>
  <c r="AL116" i="2"/>
  <c r="AL117" i="2"/>
  <c r="AL118" i="2"/>
  <c r="AL119" i="2"/>
  <c r="AL120" i="2"/>
  <c r="AL121" i="2"/>
  <c r="AL122" i="2"/>
  <c r="AL124" i="2"/>
  <c r="AL125" i="2"/>
  <c r="AL126" i="2"/>
  <c r="AL127" i="2"/>
  <c r="AL128" i="2"/>
  <c r="AL129" i="2"/>
  <c r="AL130" i="2"/>
  <c r="AL131" i="2"/>
  <c r="AL134" i="2"/>
  <c r="AL135" i="2"/>
  <c r="AL137" i="2"/>
  <c r="AL139" i="2"/>
  <c r="AL140" i="2"/>
  <c r="AL141" i="2"/>
  <c r="AL142" i="2"/>
  <c r="AL143" i="2"/>
  <c r="AL144" i="2"/>
  <c r="AL145" i="2"/>
  <c r="AL146" i="2"/>
  <c r="AL147" i="2"/>
  <c r="AL148" i="2"/>
  <c r="AL149" i="2"/>
  <c r="AL150" i="2"/>
  <c r="AL153" i="2"/>
  <c r="AL154" i="2"/>
  <c r="AL156" i="2"/>
  <c r="AL157" i="2"/>
  <c r="AL158" i="2"/>
  <c r="AL159" i="2"/>
  <c r="AL160" i="2"/>
  <c r="AL161" i="2"/>
  <c r="AL162" i="2"/>
  <c r="AL163" i="2"/>
  <c r="AL164" i="2"/>
  <c r="AL165" i="2"/>
  <c r="AU80" i="2"/>
  <c r="AV80" i="2"/>
  <c r="AK88" i="2"/>
  <c r="AL88" i="2" s="1"/>
  <c r="AI16" i="2"/>
  <c r="AV165" i="2"/>
  <c r="AV164" i="2"/>
  <c r="AV163" i="2"/>
  <c r="AV162" i="2"/>
  <c r="AV152" i="2"/>
  <c r="AV151" i="2"/>
  <c r="AV136" i="2"/>
  <c r="AV129" i="2"/>
  <c r="AV134" i="2"/>
  <c r="AV128" i="2"/>
  <c r="AV117" i="2"/>
  <c r="AU117" i="2"/>
  <c r="AV113" i="2"/>
  <c r="AV111" i="2"/>
  <c r="AV106" i="2"/>
  <c r="AV104" i="2"/>
  <c r="AV103" i="2"/>
  <c r="AV102" i="2"/>
  <c r="AV101" i="2"/>
  <c r="AV100" i="2"/>
  <c r="AV99" i="2"/>
  <c r="AV98" i="2"/>
  <c r="AV97" i="2"/>
  <c r="AV84" i="2"/>
  <c r="AV83" i="2"/>
  <c r="AV64" i="2"/>
  <c r="AV53" i="2"/>
  <c r="AV52" i="2"/>
  <c r="AV16" i="2"/>
  <c r="AV15" i="2"/>
  <c r="AU14" i="2"/>
  <c r="AV14" i="2"/>
  <c r="AU165" i="2"/>
  <c r="AU164" i="2"/>
  <c r="AU163" i="2"/>
  <c r="AU162" i="2"/>
  <c r="AU158" i="2"/>
  <c r="AU157" i="2"/>
  <c r="AU154" i="2"/>
  <c r="AU152" i="2"/>
  <c r="AU151" i="2"/>
  <c r="AU136" i="2"/>
  <c r="AU134" i="2"/>
  <c r="AU133" i="2"/>
  <c r="AU132" i="2"/>
  <c r="AU131" i="2"/>
  <c r="AU130" i="2"/>
  <c r="AU129" i="2"/>
  <c r="AU128" i="2"/>
  <c r="AU123" i="2"/>
  <c r="AU122" i="2"/>
  <c r="AU121" i="2"/>
  <c r="AU120" i="2"/>
  <c r="AU119" i="2"/>
  <c r="AU118" i="2"/>
  <c r="AU113" i="2"/>
  <c r="AU111" i="2"/>
  <c r="AU106" i="2"/>
  <c r="AU104" i="2"/>
  <c r="AU103" i="2"/>
  <c r="AU102" i="2"/>
  <c r="AU101" i="2"/>
  <c r="AU100" i="2"/>
  <c r="AU99" i="2"/>
  <c r="AU98" i="2"/>
  <c r="AU97" i="2"/>
  <c r="AU94" i="2"/>
  <c r="AU83" i="2"/>
  <c r="AU63" i="2"/>
  <c r="AU53" i="2"/>
  <c r="AU52" i="2"/>
  <c r="AU16" i="2"/>
  <c r="AU156" i="2"/>
  <c r="AU149" i="2"/>
  <c r="AU135" i="2"/>
  <c r="AU127" i="2"/>
  <c r="AU124" i="2"/>
  <c r="AU109" i="2"/>
  <c r="AU105" i="2"/>
  <c r="AU91" i="2"/>
  <c r="AU90" i="2"/>
  <c r="AU89" i="2"/>
  <c r="AU88" i="2"/>
  <c r="AU84" i="2"/>
  <c r="AU67" i="2"/>
  <c r="AU66" i="2"/>
  <c r="AU64" i="2"/>
  <c r="AU15" i="2"/>
  <c r="AV156" i="2"/>
  <c r="AW156" i="2" s="1"/>
  <c r="AV154" i="2"/>
  <c r="AV149" i="2"/>
  <c r="AV135" i="2"/>
  <c r="AV127" i="2"/>
  <c r="AV124" i="2"/>
  <c r="AV122" i="2"/>
  <c r="AV121" i="2"/>
  <c r="AV120" i="2"/>
  <c r="AV118" i="2"/>
  <c r="AV109" i="2"/>
  <c r="AV105" i="2"/>
  <c r="AV91" i="2"/>
  <c r="AV90" i="2"/>
  <c r="AV89" i="2"/>
  <c r="AV88" i="2"/>
  <c r="AV67" i="2"/>
  <c r="AW67" i="2" s="1"/>
  <c r="AV66" i="2"/>
  <c r="AV161" i="2"/>
  <c r="AU161" i="2"/>
  <c r="AV160" i="2"/>
  <c r="AU160" i="2"/>
  <c r="AV159" i="2"/>
  <c r="AU159" i="2"/>
  <c r="AV155" i="2"/>
  <c r="AU155" i="2"/>
  <c r="AV153" i="2"/>
  <c r="AU153" i="2"/>
  <c r="AV150" i="2"/>
  <c r="AU150" i="2"/>
  <c r="AV148" i="2"/>
  <c r="AU148" i="2"/>
  <c r="AV147" i="2"/>
  <c r="AU147" i="2"/>
  <c r="AV145" i="2"/>
  <c r="AU145" i="2"/>
  <c r="AV144" i="2"/>
  <c r="AU144" i="2"/>
  <c r="AV143" i="2"/>
  <c r="AU143" i="2"/>
  <c r="AV142" i="2"/>
  <c r="AU142" i="2"/>
  <c r="AV141" i="2"/>
  <c r="AU141" i="2"/>
  <c r="AV140" i="2"/>
  <c r="AU140" i="2"/>
  <c r="AV139" i="2"/>
  <c r="AU139" i="2"/>
  <c r="AV138" i="2"/>
  <c r="AU138" i="2"/>
  <c r="AV137" i="2"/>
  <c r="AU137" i="2"/>
  <c r="AV126" i="2"/>
  <c r="AU126" i="2"/>
  <c r="AV125" i="2"/>
  <c r="AU125" i="2"/>
  <c r="AV116" i="2"/>
  <c r="AU116" i="2"/>
  <c r="AV115" i="2"/>
  <c r="AU115" i="2"/>
  <c r="AV114" i="2"/>
  <c r="AU114" i="2"/>
  <c r="AV112" i="2"/>
  <c r="AU112" i="2"/>
  <c r="AV110" i="2"/>
  <c r="AU110" i="2"/>
  <c r="AV108" i="2"/>
  <c r="AU108" i="2"/>
  <c r="AV107" i="2"/>
  <c r="AU107" i="2"/>
  <c r="AV96" i="2"/>
  <c r="AU96" i="2"/>
  <c r="AV95" i="2"/>
  <c r="AU95" i="2"/>
  <c r="AV93" i="2"/>
  <c r="AU93" i="2"/>
  <c r="AV92" i="2"/>
  <c r="AU92" i="2"/>
  <c r="AV87" i="2"/>
  <c r="AU87" i="2"/>
  <c r="AV86" i="2"/>
  <c r="AU86" i="2"/>
  <c r="AV85" i="2"/>
  <c r="AU85" i="2"/>
  <c r="AV82" i="2"/>
  <c r="AU82" i="2"/>
  <c r="AV81" i="2"/>
  <c r="AU81" i="2"/>
  <c r="AV79" i="2"/>
  <c r="AU79" i="2"/>
  <c r="AV78" i="2"/>
  <c r="AU78" i="2"/>
  <c r="AV77" i="2"/>
  <c r="AU77" i="2"/>
  <c r="AV76" i="2"/>
  <c r="AU76" i="2"/>
  <c r="AV75" i="2"/>
  <c r="AU75" i="2"/>
  <c r="AV74" i="2"/>
  <c r="AU74" i="2"/>
  <c r="AV73" i="2"/>
  <c r="AU73" i="2"/>
  <c r="AV72" i="2"/>
  <c r="AU72" i="2"/>
  <c r="AV71" i="2"/>
  <c r="AU71" i="2"/>
  <c r="AV70" i="2"/>
  <c r="AU70" i="2"/>
  <c r="AV69" i="2"/>
  <c r="AU69" i="2"/>
  <c r="AV68" i="2"/>
  <c r="AU68" i="2"/>
  <c r="AV65" i="2"/>
  <c r="AU65" i="2"/>
  <c r="AV61" i="2"/>
  <c r="AU61" i="2"/>
  <c r="AV60" i="2"/>
  <c r="AU60" i="2"/>
  <c r="AV59" i="2"/>
  <c r="AU59" i="2"/>
  <c r="AV58" i="2"/>
  <c r="AU58" i="2"/>
  <c r="AV57" i="2"/>
  <c r="AU57" i="2"/>
  <c r="AV56" i="2"/>
  <c r="AU56" i="2"/>
  <c r="AV55" i="2"/>
  <c r="AU55" i="2"/>
  <c r="AV54" i="2"/>
  <c r="AU54" i="2"/>
  <c r="AV51" i="2"/>
  <c r="AU51" i="2"/>
  <c r="AV50" i="2"/>
  <c r="AU50" i="2"/>
  <c r="AV49" i="2"/>
  <c r="AU49" i="2"/>
  <c r="AV48" i="2"/>
  <c r="AU48" i="2"/>
  <c r="AV47" i="2"/>
  <c r="AU47" i="2"/>
  <c r="AV46" i="2"/>
  <c r="AU46" i="2"/>
  <c r="AV45" i="2"/>
  <c r="AU45" i="2"/>
  <c r="AV44" i="2"/>
  <c r="AU44" i="2"/>
  <c r="AV43" i="2"/>
  <c r="AU43" i="2"/>
  <c r="AV42" i="2"/>
  <c r="AU42" i="2"/>
  <c r="AV41" i="2"/>
  <c r="AU41" i="2"/>
  <c r="AV40" i="2"/>
  <c r="AU40" i="2"/>
  <c r="AV39" i="2"/>
  <c r="AU39" i="2"/>
  <c r="AV38" i="2"/>
  <c r="AU38" i="2"/>
  <c r="AV37" i="2"/>
  <c r="AU37" i="2"/>
  <c r="AV36" i="2"/>
  <c r="AU36" i="2"/>
  <c r="AV35" i="2"/>
  <c r="AU35" i="2"/>
  <c r="AV34" i="2"/>
  <c r="AU34" i="2"/>
  <c r="AV33" i="2"/>
  <c r="AU33" i="2"/>
  <c r="AV32" i="2"/>
  <c r="AU32" i="2"/>
  <c r="AV31" i="2"/>
  <c r="AU31" i="2"/>
  <c r="AV30" i="2"/>
  <c r="AU30" i="2"/>
  <c r="AV29" i="2"/>
  <c r="AU29" i="2"/>
  <c r="AV28" i="2"/>
  <c r="AU28" i="2"/>
  <c r="AV27" i="2"/>
  <c r="AU27" i="2"/>
  <c r="AV26" i="2"/>
  <c r="AU26" i="2"/>
  <c r="AV25" i="2"/>
  <c r="AU25" i="2"/>
  <c r="AV24" i="2"/>
  <c r="AU24" i="2"/>
  <c r="AV23" i="2"/>
  <c r="AU23" i="2"/>
  <c r="AV22" i="2"/>
  <c r="AU22" i="2"/>
  <c r="AV21" i="2"/>
  <c r="AU21" i="2"/>
  <c r="AV20" i="2"/>
  <c r="AU20" i="2"/>
  <c r="AV19" i="2"/>
  <c r="AU19" i="2"/>
  <c r="AV18" i="2"/>
  <c r="AU18" i="2"/>
  <c r="AV17" i="2"/>
  <c r="AU17" i="2"/>
  <c r="AI161" i="2"/>
  <c r="AI158" i="2"/>
  <c r="AI156" i="2"/>
  <c r="AI155" i="2"/>
  <c r="AI153" i="2"/>
  <c r="AI150" i="2"/>
  <c r="AI149" i="2"/>
  <c r="AI148" i="2"/>
  <c r="AI147" i="2"/>
  <c r="AI146" i="2"/>
  <c r="AI145" i="2"/>
  <c r="AI144" i="2"/>
  <c r="AI143" i="2"/>
  <c r="AI142" i="2"/>
  <c r="AI141" i="2"/>
  <c r="AI140" i="2"/>
  <c r="AI139" i="2"/>
  <c r="AI135" i="2"/>
  <c r="AI134" i="2"/>
  <c r="AI133" i="2"/>
  <c r="AI131" i="2"/>
  <c r="AI130" i="2"/>
  <c r="AI128" i="2"/>
  <c r="AI127" i="2"/>
  <c r="AI125" i="2"/>
  <c r="AI124" i="2"/>
  <c r="AI121" i="2"/>
  <c r="AI120" i="2"/>
  <c r="AI119" i="2"/>
  <c r="AI118" i="2"/>
  <c r="AI117" i="2"/>
  <c r="AI116" i="2"/>
  <c r="AI115" i="2"/>
  <c r="AI114" i="2"/>
  <c r="AI113" i="2"/>
  <c r="AI111" i="2"/>
  <c r="AI110" i="2"/>
  <c r="AI109" i="2"/>
  <c r="AI108" i="2"/>
  <c r="AI105" i="2"/>
  <c r="AI94" i="2"/>
  <c r="AI93" i="2"/>
  <c r="AI92" i="2"/>
  <c r="AI91" i="2"/>
  <c r="AI90" i="2"/>
  <c r="AI89" i="2"/>
  <c r="AI88" i="2"/>
  <c r="AI86" i="2"/>
  <c r="AI84" i="2"/>
  <c r="AI83" i="2"/>
  <c r="AI82" i="2"/>
  <c r="AI81" i="2"/>
  <c r="AI68" i="2"/>
  <c r="AI67" i="2"/>
  <c r="AI66" i="2"/>
  <c r="AI65" i="2"/>
  <c r="AI64" i="2"/>
  <c r="AI53" i="2"/>
  <c r="AI52" i="2"/>
  <c r="AW132" i="2" l="1"/>
  <c r="AW118" i="2"/>
  <c r="AW158" i="2"/>
  <c r="AW15" i="2"/>
  <c r="AW157" i="2"/>
  <c r="AW66" i="2"/>
  <c r="AW120" i="2"/>
  <c r="AW91" i="2"/>
  <c r="AW127" i="2"/>
  <c r="AW165" i="2"/>
  <c r="AW111" i="2"/>
  <c r="AW99" i="2"/>
  <c r="AW128" i="2"/>
  <c r="AW84" i="2"/>
  <c r="AW98" i="2"/>
  <c r="AW119" i="2"/>
  <c r="AW123" i="2"/>
  <c r="AW163" i="2"/>
  <c r="AW62" i="2"/>
  <c r="AW136" i="2"/>
  <c r="AW164" i="2"/>
  <c r="AW17" i="2"/>
  <c r="AW21" i="2"/>
  <c r="AW23" i="2"/>
  <c r="AW27" i="2"/>
  <c r="AW31" i="2"/>
  <c r="AW55" i="2"/>
  <c r="AW57" i="2"/>
  <c r="AW59" i="2"/>
  <c r="AW61" i="2"/>
  <c r="AW70" i="2"/>
  <c r="AW74" i="2"/>
  <c r="AW76" i="2"/>
  <c r="AW78" i="2"/>
  <c r="AW81" i="2"/>
  <c r="AW85" i="2"/>
  <c r="AW87" i="2"/>
  <c r="AW93" i="2"/>
  <c r="AW96" i="2"/>
  <c r="AW108" i="2"/>
  <c r="AW112" i="2"/>
  <c r="AW115" i="2"/>
  <c r="AW125" i="2"/>
  <c r="AW137" i="2"/>
  <c r="AW139" i="2"/>
  <c r="AW141" i="2"/>
  <c r="AW143" i="2"/>
  <c r="AW145" i="2"/>
  <c r="AW148" i="2"/>
  <c r="AW153" i="2"/>
  <c r="AW159" i="2"/>
  <c r="AW161" i="2"/>
  <c r="AW88" i="2"/>
  <c r="AW105" i="2"/>
  <c r="AW135" i="2"/>
  <c r="AW83" i="2"/>
  <c r="AW103" i="2"/>
  <c r="AW113" i="2"/>
  <c r="AW121" i="2"/>
  <c r="AW129" i="2"/>
  <c r="AW133" i="2"/>
  <c r="AW16" i="2"/>
  <c r="AW63" i="2"/>
  <c r="AW146" i="2"/>
  <c r="AW18" i="2"/>
  <c r="AW20" i="2"/>
  <c r="AW22" i="2"/>
  <c r="AW24" i="2"/>
  <c r="AW26" i="2"/>
  <c r="AW28" i="2"/>
  <c r="AW30" i="2"/>
  <c r="AW32" i="2"/>
  <c r="AW34" i="2"/>
  <c r="AW36" i="2"/>
  <c r="AW38" i="2"/>
  <c r="AW40" i="2"/>
  <c r="AW42" i="2"/>
  <c r="AW44" i="2"/>
  <c r="AW46" i="2"/>
  <c r="AW48" i="2"/>
  <c r="AW50" i="2"/>
  <c r="AW54" i="2"/>
  <c r="AW56" i="2"/>
  <c r="AW58" i="2"/>
  <c r="AW60" i="2"/>
  <c r="AW65" i="2"/>
  <c r="AW69" i="2"/>
  <c r="AW71" i="2"/>
  <c r="AW73" i="2"/>
  <c r="AW75" i="2"/>
  <c r="AW77" i="2"/>
  <c r="AW82" i="2"/>
  <c r="AW86" i="2"/>
  <c r="AW92" i="2"/>
  <c r="AW95" i="2"/>
  <c r="AW107" i="2"/>
  <c r="AW114" i="2"/>
  <c r="AW116" i="2"/>
  <c r="AW126" i="2"/>
  <c r="AW138" i="2"/>
  <c r="AW142" i="2"/>
  <c r="AW144" i="2"/>
  <c r="AW147" i="2"/>
  <c r="AW150" i="2"/>
  <c r="AW160" i="2"/>
  <c r="AW90" i="2"/>
  <c r="AW124" i="2"/>
  <c r="AW154" i="2"/>
  <c r="AW53" i="2"/>
  <c r="AW152" i="2"/>
  <c r="AW101" i="2"/>
  <c r="AW106" i="2"/>
  <c r="AW89" i="2"/>
  <c r="AW149" i="2"/>
  <c r="AW100" i="2"/>
  <c r="AW131" i="2"/>
  <c r="AW130" i="2"/>
  <c r="AW162" i="2"/>
  <c r="AW79" i="2"/>
  <c r="AW110" i="2"/>
  <c r="AW140" i="2"/>
  <c r="AW102" i="2"/>
  <c r="AW109" i="2"/>
  <c r="AW94" i="2"/>
  <c r="AW104" i="2"/>
  <c r="AW122" i="2"/>
  <c r="AW14" i="2"/>
  <c r="AW52" i="2"/>
  <c r="AW64" i="2"/>
  <c r="AW97" i="2"/>
  <c r="AW117" i="2"/>
  <c r="AW134" i="2"/>
  <c r="AW19" i="2"/>
  <c r="AW25" i="2"/>
  <c r="AW35" i="2"/>
  <c r="AW37" i="2"/>
  <c r="AW39" i="2"/>
  <c r="AW43" i="2"/>
  <c r="AW45" i="2"/>
  <c r="AW47" i="2"/>
  <c r="AW49" i="2"/>
  <c r="AW51" i="2"/>
  <c r="AW29" i="2"/>
  <c r="AW33" i="2"/>
  <c r="AW41" i="2"/>
  <c r="AW68" i="2"/>
  <c r="AW72" i="2"/>
  <c r="AW80" i="2"/>
  <c r="AW155" i="2"/>
  <c r="AW151" i="2"/>
</calcChain>
</file>

<file path=xl/sharedStrings.xml><?xml version="1.0" encoding="utf-8"?>
<sst xmlns="http://schemas.openxmlformats.org/spreadsheetml/2006/main" count="8179" uniqueCount="3920">
  <si>
    <t>N.</t>
  </si>
  <si>
    <t xml:space="preserve">ODS </t>
  </si>
  <si>
    <t>Propósito Plan de Desarrollo</t>
  </si>
  <si>
    <t>Meta Plan de Desarrollo</t>
  </si>
  <si>
    <t>Objetivo estratégico sectorial</t>
  </si>
  <si>
    <t>Meta sectorial</t>
  </si>
  <si>
    <t>Política o componente MIPG</t>
  </si>
  <si>
    <t>Proceso relacionado</t>
  </si>
  <si>
    <t xml:space="preserve">Fuente de Financiación </t>
  </si>
  <si>
    <t xml:space="preserve">Meta proyecto de inversión </t>
  </si>
  <si>
    <t>Plan asociado</t>
  </si>
  <si>
    <t>Dependencia responsable</t>
  </si>
  <si>
    <t xml:space="preserve">Plan De Acción Política Pública Poblacional Asociada  </t>
  </si>
  <si>
    <t xml:space="preserve">1. Fin de la pobreza </t>
  </si>
  <si>
    <t xml:space="preserve">1. Hacer un nuevo contrato social con igualdad de oportunidades para la inclusión social, productiva
y política.
</t>
  </si>
  <si>
    <t xml:space="preserve">Atender 2.400 adolescentes y jóvenes con sanciones no privativas de la libertad o en apoyo al restablecimiento en administración de justicia en los Centros Forjar, con oportunidades que favorezcan sus proyectos de vida e inclusión social. </t>
  </si>
  <si>
    <t xml:space="preserve">Gestión Estratégica del Talento Humano </t>
  </si>
  <si>
    <t xml:space="preserve">Formulación y articulación de las políticas sociales </t>
  </si>
  <si>
    <t xml:space="preserve">Funcionamiento </t>
  </si>
  <si>
    <t xml:space="preserve">Implementar un (1) modelo itinerante e  intersectorial distrital para la atención de la población proveniente  flujos migratorios 
</t>
  </si>
  <si>
    <t xml:space="preserve">Plan institucional de archivos  PINAR </t>
  </si>
  <si>
    <t xml:space="preserve">Oficina asesora de Comunicaciones </t>
  </si>
  <si>
    <t>Política pública de infancia y adolescencia de Bogotá 2011-2021 - Decreto 520 de 2011</t>
  </si>
  <si>
    <t xml:space="preserve">2. Hambre Cero </t>
  </si>
  <si>
    <t xml:space="preserve">3. Inspirar confianza y legitimidad para vivir sin miedo y ser epicentro
de cultura ciudadana, paz y reconciliación
</t>
  </si>
  <si>
    <t>Implementar una estrategia de oportunidades juveniles, por medio de la entrega de transferencias monetarias condicionadas a 5.900 jóvenes con alto grado de vulnerabilidad</t>
  </si>
  <si>
    <t xml:space="preserve">Integridad </t>
  </si>
  <si>
    <t xml:space="preserve">Diseño e innovación de los servicios sociales </t>
  </si>
  <si>
    <t xml:space="preserve">7730. Servicio de atención a la  población proveniente de flujos migratorios mixtos en  Bogotá
</t>
  </si>
  <si>
    <t xml:space="preserve">Promover 16 alianzas  estratégicas
</t>
  </si>
  <si>
    <t>Plan anual de adquisiciones</t>
  </si>
  <si>
    <t xml:space="preserve">Oficina Asesora Jurídica </t>
  </si>
  <si>
    <t>Política pública de y para la adultez 2011-2044 - Decreto 544 de 2011</t>
  </si>
  <si>
    <t xml:space="preserve">3. Salud Y Bienestar </t>
  </si>
  <si>
    <t xml:space="preserve">5.Construir Bogotá-Región con gobierno abierto, ciudadanía
consciente
</t>
  </si>
  <si>
    <r>
      <t>Incrementar en 100% el número de jóvenes atendidos con estrategias móviles, canales virtuales y servicios sociales con especial énfasis en jóvenes NiNis y vulnerables, acordes a las necesidades de la población, teniendo en cuenta los impactos de la</t>
    </r>
    <r>
      <rPr>
        <sz val="11"/>
        <color rgb="FFFF0000"/>
        <rFont val="Calibri"/>
        <family val="2"/>
        <scheme val="minor"/>
      </rPr>
      <t xml:space="preserve"> </t>
    </r>
    <r>
      <rPr>
        <sz val="11"/>
        <rFont val="Calibri"/>
        <family val="2"/>
        <scheme val="minor"/>
      </rPr>
      <t>emergencia.</t>
    </r>
  </si>
  <si>
    <t xml:space="preserve">Planeación Institucional </t>
  </si>
  <si>
    <t xml:space="preserve">Prestación de Servicios sociales para la inclusión social </t>
  </si>
  <si>
    <t xml:space="preserve">7740.  Generación "SER JOVEN  CON DERECHOS” en Bogotá
</t>
  </si>
  <si>
    <t xml:space="preserve">Beneficiar a 51.369  personas de flujos  migratorios mixtos
mediante estabilización e  inclusión socioeconómica  y cultural.
</t>
  </si>
  <si>
    <t>Plan anual de vacantes</t>
  </si>
  <si>
    <t xml:space="preserve">Oficina de Control Interno </t>
  </si>
  <si>
    <t>Política pública de juventud 2019-2030 - CONPES D.C. 08 de 2020</t>
  </si>
  <si>
    <t xml:space="preserve">4. Educación de calidad </t>
  </si>
  <si>
    <t>Vincular 7.000 jóvenes del modelo pedagógico del IDIPRON a las estrategias de generación de oportunidades para su desarrollo socioeconómico.</t>
  </si>
  <si>
    <t>Gestión Presupuestal y Eficiencia del Gasto Público</t>
  </si>
  <si>
    <t xml:space="preserve">Atención a la ciudadanía </t>
  </si>
  <si>
    <t xml:space="preserve">7744. Generación de  Oportunidades para el Desarrollo Integral de la Niñez  y la Adolescencia de Bogotá
</t>
  </si>
  <si>
    <t xml:space="preserve">Incrementar en  100% el número de  jóvenes   atendidos  Con estrategias  móviles, canales  virtuales y servicios  sociales.
</t>
  </si>
  <si>
    <t>Plan de previsión de recursos humanos</t>
  </si>
  <si>
    <t xml:space="preserve">Oficina de asuntos disciplinarios </t>
  </si>
  <si>
    <t>Política pública para el fenómeno de habitabilidad en calle 2015-2025 - Decreto 560 de 2015</t>
  </si>
  <si>
    <t xml:space="preserve">5. gualdad de Género </t>
  </si>
  <si>
    <t>Desarrollar en las 20  localidades del Distrito una (1) estrategia de prevención, participación y movilización social que favorezca la transformación de imaginarios y la disminución del conflicto social asociado al fenómeno de habitabilidad en calle</t>
  </si>
  <si>
    <t xml:space="preserve">Fortalecimiento organizacional y simplificación de procesos
</t>
  </si>
  <si>
    <t xml:space="preserve">Gestión del Talento Humano </t>
  </si>
  <si>
    <t xml:space="preserve">7745. Compromiso por una  alimentación integral en Bogotá
</t>
  </si>
  <si>
    <t xml:space="preserve">Atender Al 2400 jóvenes y adolescentes con sanciones no privativas de la libertad
</t>
  </si>
  <si>
    <t>Plan estratégico de  Talento  humano</t>
  </si>
  <si>
    <t xml:space="preserve">Subsecretaria </t>
  </si>
  <si>
    <t>Política pública para las familias 2011-2025 - Decreto 545 de 2011</t>
  </si>
  <si>
    <t>10. Reducción de las desigualdades</t>
  </si>
  <si>
    <t xml:space="preserve">Implementar una (1) estrategia de gestión interinstitucional que permita la  movilización social y el desarrollo de capacidades de los adultos y adultas identificados en pobreza oculta, vulnerabilidad,  fragilidad social o afectados por emergencias sanitarias en la  ciudad de Bogotá. </t>
  </si>
  <si>
    <t>Gobierno digital</t>
  </si>
  <si>
    <t xml:space="preserve">Gestión de soporte y mantenimiento tecnológico </t>
  </si>
  <si>
    <t xml:space="preserve">7749. Implementación de la  estrategia de territorios  cuidadores en Bogotá
</t>
  </si>
  <si>
    <t xml:space="preserve">Coordinar la  implementación en el  distrito de (1) Política  Pública de Juventud
</t>
  </si>
  <si>
    <t>Plan institucional de capacitación</t>
  </si>
  <si>
    <t xml:space="preserve">Dirección de Gestión Corporativa </t>
  </si>
  <si>
    <t>Política pública social para el envejecimiento y para la vejez 2010-2025- Decreto 345 de 2010</t>
  </si>
  <si>
    <t xml:space="preserve">16. Paz, justicia e instituciones sólidas </t>
  </si>
  <si>
    <t xml:space="preserve">Implementar una estrategia de acompañamiento de hogares pobres,  en vulnerabilidad y riesgo social derivada de la pandemia del COVID 19,  identificados poblacional diferencial  y geográficamente en los barrios con mayor pobreza evidente y oculta del distrito. </t>
  </si>
  <si>
    <t>Seguridad digital</t>
  </si>
  <si>
    <t xml:space="preserve">Gestión contractual </t>
  </si>
  <si>
    <t xml:space="preserve">7752. Contribución a la  protección de los derechos de las familias  especialmente de sus  integrantes afectados por la  violencia intrafamiliar en la  ciudad de Bogotá
</t>
  </si>
  <si>
    <t xml:space="preserve">Diseñar e  implementar una estrategia de  comunicación y  difusión de los servicios sociales
</t>
  </si>
  <si>
    <t xml:space="preserve">Plan de incentivos institucionales o Plan de Bienestar e incentivos </t>
  </si>
  <si>
    <t xml:space="preserve">Subdirección de contratación </t>
  </si>
  <si>
    <t>Mujer y equidad de género - Decreto 166 de 2010</t>
  </si>
  <si>
    <t xml:space="preserve">17.Alianzas para lograr los objetivos </t>
  </si>
  <si>
    <t>Implementar una estrategia móvil de abordaje en calle dirigida a ciudadanos y ciudadanas habitantes de calle acorde al contexto social y sanitario de la emergencia.</t>
  </si>
  <si>
    <t>Defensa jurídica</t>
  </si>
  <si>
    <t xml:space="preserve">Gestión Financiera </t>
  </si>
  <si>
    <t xml:space="preserve"> 7753. Prevención de la  maternidad y la paternidad temprana en Bogotá
</t>
  </si>
  <si>
    <t xml:space="preserve">Entregar a 5900 jóvenes transferencias monetarias condicionadas en el marco de la estrategia de oportunidades. 
</t>
  </si>
  <si>
    <t>Plan de trabajo anual de seguridad y salud en el trabajo</t>
  </si>
  <si>
    <t xml:space="preserve">Sub dirección administrativa y Financiera </t>
  </si>
  <si>
    <t xml:space="preserve"> Discapacidad- Acuerdo 470 de 2007</t>
  </si>
  <si>
    <t>N/A</t>
  </si>
  <si>
    <t>Incrementar en 825 cupos la atención integral de ciudadanas y ciudadanos  habitantes de calle en los  servicios sociales que  tiene la Secretaría Distrital de Integración Social dispuestos para su atención, que considere los impactos sociales y sanitario</t>
  </si>
  <si>
    <t>Mejora normativa</t>
  </si>
  <si>
    <t xml:space="preserve">Gestión de Infraestructura Física </t>
  </si>
  <si>
    <t xml:space="preserve">7756. Compromiso Social Por la Diversidad en Bogotá </t>
  </si>
  <si>
    <t xml:space="preserve">Atender a 15.000 niñas,  niños y adolescentes del en riesgo de  trabajo infantil y  violencias sexuales
</t>
  </si>
  <si>
    <t xml:space="preserve">Plan anticorrupción y de atención al ciudadano </t>
  </si>
  <si>
    <t xml:space="preserve">Subdirección de plantas Físicas </t>
  </si>
  <si>
    <t>Población LGBTI- Acuerdo 371 de 2009</t>
  </si>
  <si>
    <t>Subir 9,45 puntos porcentuales los NNAJ que se vinculan al Modelo Pedagógico y son identificados por el IDIPRON como población vulnerable por las dinámicas del Fenómeno de Habitabilidad en Calle.</t>
  </si>
  <si>
    <t>Servicio al ciudadano</t>
  </si>
  <si>
    <t xml:space="preserve">Gestión ambiental </t>
  </si>
  <si>
    <t xml:space="preserve">7757. Implementación de  estrategias y servicios integrales para el abordaje  del fenómeno de  habitabilidad en calle en  Bogotá
</t>
  </si>
  <si>
    <t xml:space="preserve">Atender a 8.300 niñas niños y adolescentes  víctimas y afectados por  el conflicto armado 
</t>
  </si>
  <si>
    <t xml:space="preserve">Plan estratégico de tecnologías de la información y las comunicaciones PETI </t>
  </si>
  <si>
    <t xml:space="preserve">Subdirección de Gestión y Desarrollo del Talento Humano </t>
  </si>
  <si>
    <t>Población Afrodescendiente - Decreto 151 de 2008</t>
  </si>
  <si>
    <t>Atender en las 20 localidades del distrito a la población en flujos migratorios mixtos y retornados que solicitan la oferta de servicios de la SDIS</t>
  </si>
  <si>
    <t>Racionalización de trámites</t>
  </si>
  <si>
    <t xml:space="preserve">Gestión documental </t>
  </si>
  <si>
    <t xml:space="preserve">7768.  Implementación de una estrategia  de acompañamiento a hogares con  mayor pobreza evidente y oculta de  Bogotá
</t>
  </si>
  <si>
    <t xml:space="preserve">Atender con enfoque  diferencial a 71.000 niñas y niños
</t>
  </si>
  <si>
    <t>Plan de tratamiento de riesgos de seguridad y privacidad de la información</t>
  </si>
  <si>
    <t xml:space="preserve">Dirección de Análisis y diseño estratégico </t>
  </si>
  <si>
    <t>Población Raizal - Decreto 554 de 2011</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</si>
  <si>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</si>
  <si>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Participación ciudadana en la gestión pública</t>
  </si>
  <si>
    <t xml:space="preserve">Gestión Logística </t>
  </si>
  <si>
    <t xml:space="preserve">7770. Compromiso con el  envejecimiento activo y una Bogotá cuidadora e  incluyente
</t>
  </si>
  <si>
    <t xml:space="preserve">Atender 18,500 niños y niñas con discapacidad 
</t>
  </si>
  <si>
    <t>Plan de seguridad y privacidad de la información</t>
  </si>
  <si>
    <t xml:space="preserve">subdirección de diseño, evolución, y sistematización </t>
  </si>
  <si>
    <t>Pueblo Rom  o Gitano - Decreto 2957 de 2010-</t>
  </si>
  <si>
    <t>Implementar un modelo de inclusión social, a través de la  vinculación personas de los sectores sociales  LGBTI  en pobreza extrema y vulnerabilidad social  a la  oferta de servicios sociales de seguridad alimentaria, transferencias monetarias  y/o de cuidado  de la Secretaría Distrital de Integración Social,  teniendo en cuenta los impactos de la emergencia social y sanitaria sobre esta población</t>
  </si>
  <si>
    <t xml:space="preserve">Control Interno </t>
  </si>
  <si>
    <t xml:space="preserve">Gestión Jurídica </t>
  </si>
  <si>
    <t xml:space="preserve">7771. Fortalecimiento de las  oportunidades de inclusión de las personas con  discapacidad y sus familias,  cuidadores-as en Bogotá
</t>
  </si>
  <si>
    <t xml:space="preserve">Consolidar 1 herramienta de medición de la atención integral a niñas, niños y adolescentes 
</t>
  </si>
  <si>
    <t xml:space="preserve">Plan del Gasto público  </t>
  </si>
  <si>
    <t xml:space="preserve">Subdirección de investigación e información </t>
  </si>
  <si>
    <t>Pueblos indígenas - Decreto 543 de 2011</t>
  </si>
  <si>
    <t>Reducir la maternidad y paternidad temprana  en mujeres menores o iguales a 19 años, así como la violencia sexual contra niñas y mujeres jóvenes, fortaleciendo capacidades de niñas, niños, adolescentes, jóvenes y sus familias sobre derechos sexuales y de</t>
  </si>
  <si>
    <t xml:space="preserve">Seguimiento y evaluación del desempeño institucional </t>
  </si>
  <si>
    <t>Gestión del sistema integrado  - SIG-</t>
  </si>
  <si>
    <t xml:space="preserve">7565. Suministro de espacios  adecuados, inclusivos y seguros para el desarrollo  social integral en Bogotá
</t>
  </si>
  <si>
    <t>Actualizar la política pública</t>
  </si>
  <si>
    <t xml:space="preserve">Plan conservación Documental </t>
  </si>
  <si>
    <t xml:space="preserve">Dirección territorial </t>
  </si>
  <si>
    <t>Ley de víctimas</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</si>
  <si>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</si>
  <si>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 xml:space="preserve">Archivos y gestión documental </t>
  </si>
  <si>
    <t xml:space="preserve">Auditoría y Control </t>
  </si>
  <si>
    <t xml:space="preserve">7735. Fortalecimiento De Los Procesos Territoriales Y La Construcción De Respuestas Integradoras E Innovadoras En Los Territorios De La Bogotá – Región
</t>
  </si>
  <si>
    <t xml:space="preserve">Formular e implementar  una estrategia de inclusión  social
</t>
  </si>
  <si>
    <t xml:space="preserve">Plan de Preservancia Digital </t>
  </si>
  <si>
    <t xml:space="preserve">Subdirección para la gestión Integral Local </t>
  </si>
  <si>
    <t xml:space="preserve">  Seguridad alimentaria y Nutricional - CONPES D.C.06 de 2019</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</si>
  <si>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</si>
  <si>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Transparencia , acceso a la información pública y lucha contra la corrupción.</t>
  </si>
  <si>
    <t xml:space="preserve">Inspección, vigilancia y control </t>
  </si>
  <si>
    <t xml:space="preserve">7748. Fortalecimiento De La  Gestión Institucional Y  Desarrollo Integral Del Talento Humano En Bogotá
</t>
  </si>
  <si>
    <t xml:space="preserve">Implementar 1  estrategia de agricultura  urbana orgánica, manejo,
disposición y  aprovechamiento de  residuos sólidos para los  servicios sociales de la  Secretaría.
</t>
  </si>
  <si>
    <t xml:space="preserve">Plan de Estrategia de participación
</t>
  </si>
  <si>
    <t xml:space="preserve">Subdirección para la identificación, caracterización e integración  </t>
  </si>
  <si>
    <t xml:space="preserve"> Prevención y atención del consumo de SPA - Decreto 691 de 2011</t>
  </si>
  <si>
    <t xml:space="preserve">Atender con enfoque diferencial y de manera flexible a 15.000 niñas, niños y adolescentes del distrito en riesgo de trabajo infantil y violencias sexuales; y migrantes en riesgo de vulneración de sus derechos.
</t>
  </si>
  <si>
    <t xml:space="preserve">Gestión de la información estadística </t>
  </si>
  <si>
    <t xml:space="preserve">Planeación estratégica </t>
  </si>
  <si>
    <t xml:space="preserve">7733. Fortalecimiento  Institucional Para Una  Gestión Pública Efectiva Y Transparente En La  Ciudad De Bogotá
</t>
  </si>
  <si>
    <t xml:space="preserve">Beneficiar a 15.000 mujeres gestantes,  lactantes y niños menores  de 2 años con un apoyo  alimentario articulado a la  estrategia de nutrición,  alimentación y salud  basada en "1.000 días de  oportunidades para la vida”
</t>
  </si>
  <si>
    <t>Plan Institucional de Gestión Ambiental</t>
  </si>
  <si>
    <t xml:space="preserve"> Subdirección Local Rafael Uribe Uribe </t>
  </si>
  <si>
    <t xml:space="preserve">N/A </t>
  </si>
  <si>
    <t>Atender integralmente al 100% de niñas y niños en ubicación institucional, generando procesos de fortalecimiento de sus familias para la garantía de sus derechos y para el reintegro familiar.</t>
  </si>
  <si>
    <t xml:space="preserve">Gestión del conocimiento y la innovación </t>
  </si>
  <si>
    <t xml:space="preserve">Comunicación estratégica </t>
  </si>
  <si>
    <t xml:space="preserve">7741. Fortalecimiento De La Gestión De La Información Y El Conocimiento Con  Enfoque Participativo Y Territorial
</t>
  </si>
  <si>
    <t xml:space="preserve">Beneficiar a 4.500  hogares mediante  apoyos económicos
</t>
  </si>
  <si>
    <t>Plan de ajuste y sostenibilidad MIPG</t>
  </si>
  <si>
    <t xml:space="preserve"> Subdirección Local Santa Fe - La Candelaria </t>
  </si>
  <si>
    <t>Beneficiar a 15.000 mujeres gestantes, lactantes y niños menores de 2 años con servicios nutricionales, con énfasis en los mil días de oportunidades para la vida</t>
  </si>
  <si>
    <t xml:space="preserve">Componente Ambiental </t>
  </si>
  <si>
    <t xml:space="preserve">Tecnologías de la información </t>
  </si>
  <si>
    <t xml:space="preserve">7564. Mejoramiento de la  capacidad de respuesta institucional de las  Comisarías de Familia en  Bogotá
</t>
  </si>
  <si>
    <t xml:space="preserve">Beneficiar al 100% de personas programadas mediante raciones de comida caliente en comedores comunitarios.
</t>
  </si>
  <si>
    <t xml:space="preserve">OTRO </t>
  </si>
  <si>
    <t xml:space="preserve"> Subdirección Local Usme- Suma Paz </t>
  </si>
  <si>
    <t>Beneficiar a 4.500 familias en situación de pobreza, vulnerabilidad y/o fragilidad social a través de una estrategia de inclusión social y de apoyos económicos, dirigidos a garantizar el acceso y consumo de alimentos, que favorezcan hábitos de vida saludable.</t>
  </si>
  <si>
    <t xml:space="preserve">Gestión del conocimiento </t>
  </si>
  <si>
    <t xml:space="preserve"> Entregar el 100%  de ayudas humanitarias dirigidas a atender  emergencias sociales
</t>
  </si>
  <si>
    <t xml:space="preserve"> Subdirección Local Puente Aranda- Antonio Nariño </t>
  </si>
  <si>
    <t>Contribuir a la construcción de la memoria, la convivencia y la reconciliación en el marco del acuerdo de paz, a través de la atención de 8.300 niños, niñas y adolescentes víctimas y afectados por el conflicto armado, desde un enfoque territorial.</t>
  </si>
  <si>
    <t xml:space="preserve">Implementar 2  comedores móviles  para la entrega de
comida caliente
</t>
  </si>
  <si>
    <t xml:space="preserve"> Subdirección Local Fontibón </t>
  </si>
  <si>
    <t>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t>
  </si>
  <si>
    <t xml:space="preserve"> Beneficiar al 100%  de personas programadas con la entrega de  los apoyos  alimentarios   mediante Bonos  canjeables por alimentos  y apoyos en  especie.
</t>
  </si>
  <si>
    <t xml:space="preserve"> Subdirección Local Suba </t>
  </si>
  <si>
    <t>Entregar el 100% de apoyos alimentarios a través de los comedores comunitarios en sus diferentes modalidades,  teniendo en cuenta las necesidades de los territorios y poblaciones</t>
  </si>
  <si>
    <t>Entregar el 100%  de kits alimentarios  humanitarios  programados para  atender necesidades  poblacionales  territoriales</t>
  </si>
  <si>
    <t xml:space="preserve">  Subdirección Local Barrios Unidos - Teusaquillo </t>
  </si>
  <si>
    <t>Entregar el 100% de los apoyos alimentarios requeridos por la población beneficiaria de los servicios sociales de integración social</t>
  </si>
  <si>
    <t xml:space="preserve">Fortalecer las  capacidades de 1.200 profesionales vinculados a la prestación de los  servicios sociales de la  Secretaría, en acciones de  vigilancia nutricional
</t>
  </si>
  <si>
    <t xml:space="preserve">  Subdirección Local San Cristóbal </t>
  </si>
  <si>
    <t>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</si>
  <si>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 xml:space="preserve">Orientar a 36.000  personas frente a la promoción de estilos de
vida saludable con énfasis  alimentación, nutrición y  actividad física
</t>
  </si>
  <si>
    <t xml:space="preserve"> Subdirección Local Los Mártires </t>
  </si>
  <si>
    <t>Formular, implementar, monitorear y evaluar un Plan Distrital de Prevención Integral de las Violencias contra las niñas, los niños, adolescentes, mujeres y personas mayores, de carácter interinstitucional e intersectorial con enfoque de derechos, diferen</t>
  </si>
  <si>
    <t xml:space="preserve">Diseñar una estrategia en territorios cuidadores
</t>
  </si>
  <si>
    <t xml:space="preserve"> Subdirección Local Usaquén </t>
  </si>
  <si>
    <t>Implementar una (1) estrategia territorial para cuidadores y cuidadoras de personas con discapacidad, que contribuya al reconocimiento socioeconómico y redistribución de roles en el marco del Sistema Distrital de Cuidado.</t>
  </si>
  <si>
    <t xml:space="preserve">Caracterizar 412 territorios  cuidadores 
</t>
  </si>
  <si>
    <t xml:space="preserve"> Subdirección Local Ciudad Bolívar </t>
  </si>
  <si>
    <t>Incrementar en 30% la atención de las personas  con discapacidad en Bogotá, mediante procesos de articulación intersectorial, con mayor capacidad de respuesta integral teniendo en cuenta el contexto social  e implementar el registro distrital de cuidador</t>
  </si>
  <si>
    <t xml:space="preserve">Atender a  106680 personas: Emergencia natural y Gestión del riesgo 
</t>
  </si>
  <si>
    <t xml:space="preserve">  Subdirección Local Chapinero </t>
  </si>
  <si>
    <t>Incrementar en 40% los procesos de inclusión educativa y productiva de las personas   con discapacidad, sus cuidadores y cuidadoras.</t>
  </si>
  <si>
    <t xml:space="preserve">Fortalecer 20 redes comunitarias de cuidado y gestión del riesgo en las localidades
</t>
  </si>
  <si>
    <t xml:space="preserve"> Subdirección Local Kennedy </t>
  </si>
  <si>
    <t>Incrementar en un 57% la participación de personas mayores en procesos que fortalezcan su autonomía, el desarrollo de sus capacidades, el cuidado, el reentrenamiento laboral para la generación de ingresos y la integración a la vida de la ciudad a través de la ampliación, cualificación e innovación en los servicios sociales con enfoque diferencial acorde a las necesidades de la población.</t>
  </si>
  <si>
    <t xml:space="preserve">Atender integralmente al 100%  de niñas, niños y adolescentes en centros proteger
</t>
  </si>
  <si>
    <t xml:space="preserve"> Subdirección Local Bosa </t>
  </si>
  <si>
    <t>Incrementar progresivamente en un 60% el valor de los apoyos económicos y ampliar los cupos para personas mayores contribuyendo a mejorar su calidad de vida e incrementar su autonomía en el entorno familiar y social</t>
  </si>
  <si>
    <t xml:space="preserve">Implementar un Plan Distrital de Prevención Integral de las Violencias contra las niñas, los niños, adolescentes, mujeres y personas mayores
</t>
  </si>
  <si>
    <t xml:space="preserve"> Subdirección Local Engativá </t>
  </si>
  <si>
    <t>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</si>
  <si>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 xml:space="preserve">Implementar un Plan de acción para coordinar la implementación y el seguimiento de la PPPF. 
</t>
  </si>
  <si>
    <t xml:space="preserve"> Subdirección Local Tunjuelito </t>
  </si>
  <si>
    <t>Promover en las 20 localidades una estrategia de territorios cuidadores a partir de la identificación y caracterización de las acciones para la respuesta a emergencias sociales, sanitarias, naturales, antrópicas y de vulnerabilidad inminente.</t>
  </si>
  <si>
    <t xml:space="preserve">Formar e informar a 70,000 niño, niñas adolescentes y sus familias en  derechos sexuales y reproductivos 
</t>
  </si>
  <si>
    <t xml:space="preserve">Dirección Poblacional </t>
  </si>
  <si>
    <t>Suministrar el 100% de apoyos humanitarios, impulsando las compras locales y el consumo sostenible, teniendo en cuenta las necesidades territoriales y poblacionales diferenciales.</t>
  </si>
  <si>
    <t xml:space="preserve">Fortalecer las capacidades de 10.000 agentes de cambio social, servidores públicos y contratistas
</t>
  </si>
  <si>
    <t xml:space="preserve">Subdirección para la infancia </t>
  </si>
  <si>
    <t>Fortalecer el 100% de las Comisarías de Familia en su estructura organizacional y su capacidad operativa, humana y tecnológica, para garantizar a las víctimas de violencia intrafamiliar el oportuno acceso a la justicia y la garantía integral de sus derecho</t>
  </si>
  <si>
    <t xml:space="preserve">Implementar un plan de acción intra e interinstitucional para la promoción de los derechos sexuales y derechos reproductivos de niñas, niños, adolescentes y jóvenes 
</t>
  </si>
  <si>
    <t xml:space="preserve">Subdirección para la juventud </t>
  </si>
  <si>
    <t>Aumentar 5 puntos en la calificación del índice distrital de servicio a la ciudadanía, de la Secretaría Distrital de Integración Social</t>
  </si>
  <si>
    <t xml:space="preserve">Desarrollar una estrategia de comunicación para la prevención de la maternidad y la paternidad temprana,  embarazo en niñas menores de 14 años y la violencia sexual contra niñas, niños, adolescentes y jóvenes 
</t>
  </si>
  <si>
    <t xml:space="preserve">Subdirección para la adultez </t>
  </si>
  <si>
    <t>Aumentar en un 43% la inspección y vigilancia en los servicios y programas prestados por la Secretaria Distrital de Integración Social que cuentan con estándares de calidad</t>
  </si>
  <si>
    <t xml:space="preserve">Implementar un  modelo de inclusión  social que permita la
vinculación de  personas de los  sectores LGBTI en  vulnerabilidad social  a la oferta de  servicios sociales de  la SDIS
</t>
  </si>
  <si>
    <t xml:space="preserve">Subdirección para la vejez </t>
  </si>
  <si>
    <t>Garantizar  la eficiencia  y la eficacia  ambiental, logística, operativa y de gestión documental de la entidad, para la oportuna prestación de los servicios sociales incluyendo componentes que demanden la reformulación de los programas.</t>
  </si>
  <si>
    <t xml:space="preserve">Apoyar a  7.164  personas de los  sectores LGBTI  identificadas en  vulnerabilidad con  apoyos económicos  para la ampliación
de capacidades
</t>
  </si>
  <si>
    <t xml:space="preserve">Subdirección para la Familia </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</si>
  <si>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</si>
  <si>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 xml:space="preserve">Implementar un  plan de acción para  la transversalización  de la PPLGBTI desde el sector social
</t>
  </si>
  <si>
    <t>Subdirección para los asuntos LGTB</t>
  </si>
  <si>
    <t>Fortalecer procesos territoriales en las 20 localidades, a partir de la Estrategia Territorial Social - ETIS, vinculando instancias de participación local,   formas organizativas solidarias y comunitarias de la ciudadanía.</t>
  </si>
  <si>
    <t xml:space="preserve">Poner en  funcionamiento dos centros comunitarios para la  atención de  personas de los  sectores LGBTI en  los territorios  priorizados
</t>
  </si>
  <si>
    <t xml:space="preserve">Dirección de Nutrición y abastecimiento </t>
  </si>
  <si>
    <t>Implementar (1) una estrategia de innovación social que permita la construcción de acciones transectoriales para aprender y responder a las necesidades emergentes de los territorios de Bogotá y de ésta con la Región Central</t>
  </si>
  <si>
    <t xml:space="preserve"> Brindar atención a 16.000 personas de  los sectores LGBTI,  sus familias y redes de apoyo a los  servicios sociales de  la Subdirección para  asuntos LGBTI y  demás servicios de  la SDIS
</t>
  </si>
  <si>
    <t xml:space="preserve">Subdirección de nutrición </t>
  </si>
  <si>
    <t>Diseñar e implementar una estrategia de focalización ajustada a las realidades poblacionales y territoriales en el marco de la Estrategia Territorial Integral Social - ETIS.</t>
  </si>
  <si>
    <t xml:space="preserve">Implementar  una (1) estrategia  territorial para el desarrollo de
procesos de  prevención y  atención a la  población en  riesgo de habitar  en calle.
</t>
  </si>
  <si>
    <t xml:space="preserve">Sub dirección de abastecimiento </t>
  </si>
  <si>
    <t>Diseñar e implementar una solución tecnológica que facilite la participación de la ciudadanía en la gestión y oferta institucional</t>
  </si>
  <si>
    <t xml:space="preserve">Implementar una (1) estrategia  de abordaje  comunitaria del  fenómeno de  habitabilidad en  calle dirigida al  mejoramiento de  la convivencia  ciudadana
</t>
  </si>
  <si>
    <t xml:space="preserve">Despacho </t>
  </si>
  <si>
    <t xml:space="preserve">Realizar 17.000  atenciones a  ciudadanos y  ciudadanas  habitantes de calle a través de la  estrategia móvil  de abordaje en  calle
</t>
  </si>
  <si>
    <t xml:space="preserve">Atender 9795  ciudadanas y  ciudadanos en riesgo y  habitantes de
calle mediante la mitigación de  riesgos y daños  asociados al  fenómeno de  habitabilidad en  calle.
</t>
  </si>
  <si>
    <t xml:space="preserve">Desarrollar un (1) estrategia de  seguimiento y  monitoreo de las
acciones que contribuyen con la  implementación y  articulación de la  Política Pública  Distrital para la  Habitabilidad en  Calle.
</t>
  </si>
  <si>
    <t xml:space="preserve">Identificar el 100% de los territorios a intervenir con la estrategia, las dinámicas de segregación socio espacial 
</t>
  </si>
  <si>
    <t xml:space="preserve">Acompañar 22.720  hogares pobres o en  pobreza emergente
</t>
  </si>
  <si>
    <t xml:space="preserve">Monitorear la movilidad social 15.000 hogares pobres o en pobreza emergente acompañados a través  de la estrategia contra  la pobreza
</t>
  </si>
  <si>
    <t>Apoyar la reactivación económica de 4000 personas adultas y sus familias con pobreza oculta, vulnerabilidad, fragilidad social o afectados por emergencia sanitaria , identificadas en la estrategia.</t>
  </si>
  <si>
    <t xml:space="preserve">Ofertar 92.500 cupos para  personas mayores  en el servicio de  apoyos económicos,  proporcionándoles  un ingreso  económico para  mejorar su  autonomía y calidad  de vida
</t>
  </si>
  <si>
    <t xml:space="preserve">Vincular 38.300 personas mayores a  procesos  ocupacionales y de  participación social  que contribuyan  con la realización de  su proyecto de vida  a través de la  atención integral
</t>
  </si>
  <si>
    <t>Atender 2800 personas mayores en servicios de cuidado integral y protección en modalidad institucionalizada</t>
  </si>
  <si>
    <t xml:space="preserve"> Atender 940 personas mayores en procesos de autocuidado y dignificación a través de servicios de cuidado transitorio (día-noche)</t>
  </si>
  <si>
    <t>Dinamizar en 20  localidades de  Bogotá redes de cuidado  comunitario entre las personas  mayores y actores del territorio con la participación de  5000 personas</t>
  </si>
  <si>
    <t xml:space="preserve">Implementar el  100% de acciones  del Plan de Acción
de la PPSEV
</t>
  </si>
  <si>
    <t xml:space="preserve">Realizar 3 estudios que aporten las bases para la re - formulación de la Política Pública Social para el Envejecimiento y la Vejez
</t>
  </si>
  <si>
    <t xml:space="preserve">Atender 10.000 cuidadores-as en la estrategia territorial, para cuidadores y cuidadoras de personas con discapacidad, que contribuya al reconocimiento socioeconómico y redistribución de roles en el marco del Sistema Distrital de Cuidado
</t>
  </si>
  <si>
    <t xml:space="preserve">Atender 4.275 personas con discapacidad, sus familias y cuidadores-as, en los servicios sociales a cargo del proyecto, a través de procesos de articulación transectoriales. .
</t>
  </si>
  <si>
    <t xml:space="preserve">Brindar a 3.200 personas con discapacidad, sus familias y cuidadores-as apoyo en el desarrollo de sus competencias  orientadas a la inclusión social, en el marco de una articulación transectoriales
</t>
  </si>
  <si>
    <t>Contribuir en una (1)  Política Pública de  Discapacidad en el  Distrito Capital, en su reformulación e  implementación  mediante el desarrollo  de acciones  intersecciones con  otras políticas públicas  para favorecer la  inclusión de las  personas con  discapacidad, sus  cuidadoras y  cuidadores</t>
  </si>
  <si>
    <t xml:space="preserve">Incrementar  a 2.561 personas con discapacidad, sus familias y cuidadores-as en procesos de inclusión en los entornos educativo y productivo con enfoque territorial y diferencial, en el marco de una articulación transectoriales
</t>
  </si>
  <si>
    <t xml:space="preserve">Construir 3 centros día  para la  atención al  adulto mayor  que cumplan  con la  normatividad  vigente.
</t>
  </si>
  <si>
    <t xml:space="preserve">Construir 1  Centro de  Protección  para Adulto  Mayor que  cumpla la  normatividad  vigente entre  2020 y 2024
</t>
  </si>
  <si>
    <t>Completar  la construcción  de 6 jardines  infantiles de  acuerdo a la  normatividad  vigente para  niñas y niños  de 0 a 3 años</t>
  </si>
  <si>
    <t xml:space="preserve">Construir 1 Centro de  Protección del  adulto mayor y  habitante de  calle para  población  vulnerable  entre 2020 y
2024
</t>
  </si>
  <si>
    <t xml:space="preserve">Reforzar y/o restituir 6  equipamientos  administrados  por la SDIS  para la  prestación de  los servicios  sociales.
</t>
  </si>
  <si>
    <t xml:space="preserve">Adecuar el 100%  de los inmuebles  solicitados para  atención transitoria  o permanente con ocasión a  situaciones de  impacto poblacional  debido a  emergencias  sanitarias o sociales
</t>
  </si>
  <si>
    <t xml:space="preserve">Realizar  mantenimiento al  menos al 60% de los  equipamientos de SDIS.
</t>
  </si>
  <si>
    <t>Atender el 100%  de solicitudes de  viabilidades de equipamientos para  garantizar  infraestructura en condiciones adecuadas y seguras</t>
  </si>
  <si>
    <t xml:space="preserve">Realizar el  saneamiento jurídico y urbanístico, de 10  predios  administrados por  la SDIS.
</t>
  </si>
  <si>
    <t xml:space="preserve">Avanzar en el 100% en la etapa de Preconstrucción para Centros de Protección para población Vulnerable
</t>
  </si>
  <si>
    <t xml:space="preserve">Avanzar en el 100% de etapa de Preconstrucción para el reforzamiento estructural y/o restitución de equipamientos administrados por la SDIS
</t>
  </si>
  <si>
    <t>Diseñar e implementar una (1) estrategia territorial integral social - ETIS , para la gestión del territorio con el involucramiento de sus actores institucionales, sociales y comunitarios .</t>
  </si>
  <si>
    <t>Fortalecer técnica y/o financieramente 100 procesos territoriales y organizaciones sociales.</t>
  </si>
  <si>
    <t xml:space="preserve">Diseñar e implementar una (1) estrategia de innovación social </t>
  </si>
  <si>
    <t xml:space="preserve">Asistir 20 alcaldías locales en los procesos de formulación, implementación y seguimiento de los proyectos de inversión - Fondos de desarrollo Local </t>
  </si>
  <si>
    <t>Realizar 280.000 atenciones a personas por medio del servicio social Centro de Desarrollo comunitario.</t>
  </si>
  <si>
    <t xml:space="preserve">Implementar  el 100 por  ciento de las  soluciones en  materia de
servicios logísticos para  la atención  eficiente y  oportuna de las  necesidades  operativas de la  Entidad
</t>
  </si>
  <si>
    <t xml:space="preserve">Implementar  el 48 por ciento  del Subsistema Interno de
Gestión  Documental y  Archivo
</t>
  </si>
  <si>
    <t xml:space="preserve">Gestionar la implementación  del 100 por  ciento de los  lineamientos  Ambientales en  las Unidades  Operativas  activas de la  Entidad
</t>
  </si>
  <si>
    <t xml:space="preserve">Contar con el  100 por ciento  del Recurso  Humano acorde
a las   necesidades de  la Entidad
</t>
  </si>
  <si>
    <t xml:space="preserve">Realizar 1  Proceso de  Rediseño  Institucional  para ajustar la
estructura  organizacional y la planta de personal a las  necesidades de  la SDIS
</t>
  </si>
  <si>
    <t xml:space="preserve">Implementar  el 100 por  ciento del plan  de acción del  Subsistema de  Seguridad y  Salud en el  Trabajo
</t>
  </si>
  <si>
    <t xml:space="preserve">Implementar el 100 por  ciento del plan  de acción de la  política pública  de gestión y  desarrollo  integral del  Talento Humano  en la SDIS
</t>
  </si>
  <si>
    <t>Aumentar el 43% la  inspección y vigilancia en los servicios y
programas prestados  por la Secretaria  Distrital de  Integración Social que  cuentan con  estándares de calidad</t>
  </si>
  <si>
    <t xml:space="preserve">Gestionar el 100% de las peticiones  ciudadanas allegadas  a través de los canales  de interacción  dispuestos por la SDIS  y cargadas en Bogotá  te escucha.
</t>
  </si>
  <si>
    <t xml:space="preserve">Implementar el  100% de las acciones  correspondientes al  plan de acción de la Política Pública de  Transparencia  asociadas a la  Secretaría Distrital de  Integración Social.
</t>
  </si>
  <si>
    <t xml:space="preserve">Realizar el análisis de la gestión al 100%  de las políticas  públicas que lidera la  SDIS.
</t>
  </si>
  <si>
    <t xml:space="preserve">Modernizar y  mantener el 100% de la Infraestructura  tecnológica de la  Entidad para  garantizar la  operación de la  Secretaría
</t>
  </si>
  <si>
    <t xml:space="preserve">Actualizar y  mantener el 100%  de los sistemas de  información de la entidad para  contar con  información  accesible,  confiable y  oportuna
</t>
  </si>
  <si>
    <t xml:space="preserve">Construir 1  estrategia de  gestión del conocimiento y la  información
</t>
  </si>
  <si>
    <t xml:space="preserve"> Formular e  implementar 1  estrategia de focalización en el  marco de la  Estrategia  Territorial Integral  Social - ETIS.
</t>
  </si>
  <si>
    <t xml:space="preserve">Asesorar  técnicamente al  100% de las áreas  en la formulación y  seguimiento de las  políticas públicas, planes,  programas,  proyectos y gasto  público
</t>
  </si>
  <si>
    <t>Cumplir el 100% del programa  implementación y  sostenibilidad del  sistema de gestión  de la Secretaría  Distrital de  Integración Social</t>
  </si>
  <si>
    <t xml:space="preserve">Formular o actualizar 9  estándares de  calidad de los  servicios  sociales de la  Entidad
</t>
  </si>
  <si>
    <t xml:space="preserve">Implementar el  100% de la  política de comunicaciones  institucional
</t>
  </si>
  <si>
    <t>Implementar un plan de  acción para el fortalecimiento  de las Comisarias de Familia  en la atención integral para el acceso a la justicia y la  garantía de derechos frente a  la violencia intrafamiliar</t>
  </si>
  <si>
    <t>Atender oportunamente el  100% de las víctimas de  violencia intrafamiliar</t>
  </si>
  <si>
    <t>PROCESO PLANEACIÓN ESTRATÉGICA
FORMATO FORMULACIÓN Y SEGUIMIENTO DEL PLAN DE ACCIÓN INSTITUCIONAL INTEGRADO</t>
  </si>
  <si>
    <t xml:space="preserve">Código: FOR-PE-001 </t>
  </si>
  <si>
    <t>Versión: 2</t>
  </si>
  <si>
    <t>Fecha: Memo I2020031566 - 17/11/2020</t>
  </si>
  <si>
    <t>Página: 1 de 2</t>
  </si>
  <si>
    <t>ENTIDAD:</t>
  </si>
  <si>
    <t>Secretaría Distrital de Integración Social</t>
  </si>
  <si>
    <t>MISIÓN:</t>
  </si>
  <si>
    <t>La Secretaría Distrital de Integración Social, es una entidad pública de nivel central de la ciudad de Bogotá, líder del sector social, responsable de la formulación e implementación de políticas públicas poblacionales orientadas al ejercicio de derechos, ofrece servicios sociales y promueve de forma articulada, la inclusión social, el desarrollo de capacidades y la mejora en la calidad de vida de la población en mayor condición de vulnerabilidad, con un enfoque territorial.</t>
  </si>
  <si>
    <t>VISIÓN:</t>
  </si>
  <si>
    <t xml:space="preserve">La Secretaría Distrital de Integración Social, será en el 2030 una entidad líder y un referente en política poblacional y en la promoción de derechos, a nivel nacional, por contribuir a la inclusión social, al desarrollo de capacidades y a la innovación en la prestación de servicios de alta calidad, a través de un talento humano calificado, cercano a la ciudadanía y con un modelo de gestión flexible a las dinámicas del territorio. Lo anterior para alcanzar un Bogotá equitativa, con oportunidades y mejor para todos. </t>
  </si>
  <si>
    <t>PLAN DE DESARROLLO Y PLAN  ESTRATÉGICO SECTORIAL</t>
  </si>
  <si>
    <t>PLAN ESTARTÉGICO INSTITUCIONAL</t>
  </si>
  <si>
    <t xml:space="preserve">PLAN DE ACCIÓN INSTITUCIONAL VIGENCIA: </t>
  </si>
  <si>
    <t xml:space="preserve">IDENTIFICACIÓN </t>
  </si>
  <si>
    <t xml:space="preserve">FORMULACIÓN </t>
  </si>
  <si>
    <t>Programación de la meta</t>
  </si>
  <si>
    <t>I seguimiento ( enero a marzo)</t>
  </si>
  <si>
    <t>Columna1</t>
  </si>
  <si>
    <t>Columna2</t>
  </si>
  <si>
    <t>II seguimiento ( abril a junio)</t>
  </si>
  <si>
    <t>Columna3</t>
  </si>
  <si>
    <t>Columna4</t>
  </si>
  <si>
    <t>III seguimiento ( julio a septiembre)</t>
  </si>
  <si>
    <t>IV seguimiento ( octubre a diciembre)</t>
  </si>
  <si>
    <t>Consolidado año</t>
  </si>
  <si>
    <t>Objetivo estratégico 2020-2024</t>
  </si>
  <si>
    <t>Estrategias</t>
  </si>
  <si>
    <t>Metas 2020-2024</t>
  </si>
  <si>
    <t>Proyecto de inversión</t>
  </si>
  <si>
    <t>Actividad</t>
  </si>
  <si>
    <t>N° Producto</t>
  </si>
  <si>
    <t>Producto</t>
  </si>
  <si>
    <t>Meta producto</t>
  </si>
  <si>
    <t>Tipo de Meta</t>
  </si>
  <si>
    <t>Nombre del Indicador de la meta</t>
  </si>
  <si>
    <t>Fórmula del indicador</t>
  </si>
  <si>
    <t>Descripción del cálculo para reporte de avance del indicador</t>
  </si>
  <si>
    <t>Fecha Inicio
DD/MM/AAAA</t>
  </si>
  <si>
    <t>Fecha Finalización
DD/MM/AAAA</t>
  </si>
  <si>
    <t xml:space="preserve">I Trimestre </t>
  </si>
  <si>
    <t>Evidencias programadas</t>
  </si>
  <si>
    <t xml:space="preserve">II Trimestre </t>
  </si>
  <si>
    <t>Evidencias programadas2</t>
  </si>
  <si>
    <t xml:space="preserve">III Trimestre </t>
  </si>
  <si>
    <t>Evidencias programadas3</t>
  </si>
  <si>
    <t xml:space="preserve">IV Trimestre </t>
  </si>
  <si>
    <t>Evidencias programadas4</t>
  </si>
  <si>
    <t>Avance meta</t>
  </si>
  <si>
    <t>Porcentaje de avance</t>
  </si>
  <si>
    <t>Avance cualitativo</t>
  </si>
  <si>
    <t>Avance meta5</t>
  </si>
  <si>
    <t>Porcentaje de avance6</t>
  </si>
  <si>
    <t>Avance cualitativo7</t>
  </si>
  <si>
    <t>Avance meta8</t>
  </si>
  <si>
    <t>Porcentaje de avance9</t>
  </si>
  <si>
    <t>Avance cualitativo10</t>
  </si>
  <si>
    <t>Avance meta11</t>
  </si>
  <si>
    <t>Porcentaje de avance12</t>
  </si>
  <si>
    <t>Avance cualitativo13</t>
  </si>
  <si>
    <t>Programado meta</t>
  </si>
  <si>
    <t>No aplica</t>
  </si>
  <si>
    <t>3. Fortalecer el desempeño del sector social, enmarcado en la transformación de los servicios sociales, el desarrollo del recurso humano, la infraestructura, la tecnología, la gestión de conocimiento, la innovación, la transparencia, y  control, con el fin de optimizar la capacidad organizacional para la rectoría de la política  social y la prestación de servicios sociales.</t>
  </si>
  <si>
    <t>Cumplir el 100% de las actividades programadas en los planes de trabajo definidos</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</si>
  <si>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</si>
  <si>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A través de la implementación de las políticas de gestión y desempeño, transparencia y control interno , las cuales  contribuyen al proceso de modernización institucional</t>
  </si>
  <si>
    <t>Fortalecimiento institucional y simplificación de procesos</t>
  </si>
  <si>
    <t>Gestión del Sistema Integrado - SIG</t>
  </si>
  <si>
    <t>Funcionamiento</t>
  </si>
  <si>
    <t>Realizar informe que incluya reportes de los siguientes temas: 
1. Control de documentos 
2. Autoevaluaciones de procedimientos
3. Trámite indicadores
4. Riesgos de gestión y/o de corrupción
5. Reunión mensual ordinaria, inducciones y socializaciones
6. Acciones de mejora</t>
  </si>
  <si>
    <t>Informe de actividades de implementación  del sistema de gestión en el marco del proceso Prestación de Servicios Sociales para la Inclusión Social</t>
  </si>
  <si>
    <t>Tres (3) informes de implementación del sistema de gestión</t>
  </si>
  <si>
    <t>Suma</t>
  </si>
  <si>
    <t>Informes implementación del sistema de gestión elaborados</t>
  </si>
  <si>
    <t>N° de informes de implementación del sistema de gestión elaborados/N° de informes de implementación del sistema de gestión  programados</t>
  </si>
  <si>
    <t>El cálculo corresponderá al número de informes entregados de acuerdo con la programación</t>
  </si>
  <si>
    <t xml:space="preserve">
Informe de implementación del sistema de gestión</t>
  </si>
  <si>
    <t>Dirección Territorial</t>
  </si>
  <si>
    <t>Se presenta informe de implementación del sistema de gestión con reporte de control de documentos, autoevaluaciones de procedimientos, trámite de indicadores, riesgos de gestión y corrupción, reunión mensual ordinaria, inducciones y seguimiento a acciones de mejora en el marco del proceso Prestación de Servicios Sociales para la Inclusión Social</t>
  </si>
  <si>
    <t>Meta 15, 21, 46, 63, 411, 545 y 546</t>
  </si>
  <si>
    <t>Implementación de las herramientas de Política Social tanto la ETIS como la tropa social</t>
  </si>
  <si>
    <t>Meta 1, 9,15, 33, 34, 39, 43</t>
  </si>
  <si>
    <t xml:space="preserve">
Seguimiento y evaluación al desempeño institucional
Gestión presupuestal y eficiencia del gasto público</t>
  </si>
  <si>
    <t>Planeación estratégica</t>
  </si>
  <si>
    <t>Inversión</t>
  </si>
  <si>
    <t>7749, 7735, 7730 y 7768</t>
  </si>
  <si>
    <t>Todas las metas del 7749, 7735, 7730 y 7768</t>
  </si>
  <si>
    <t xml:space="preserve">1. Realizar mesas de trabajo Proyectos de Inversión
2. Consolidar la información para el  seguimiento a los proyectos de inversión 
3. Revisar formato de seguimiento SPI 
4. Radicar el informe de seguimiento a los proyectos SPI mediante memorando </t>
  </si>
  <si>
    <t xml:space="preserve">Informes de seguimiento de los proyectos de inversión liderados por la Dirección Territorial </t>
  </si>
  <si>
    <t xml:space="preserve"> Porcentaje de avance de los informes de seguimiento de los 4 proyectos de inversión de la Dirección Territorial</t>
  </si>
  <si>
    <t>constante</t>
  </si>
  <si>
    <t xml:space="preserve">Porcentaje de avance de los informes de seguimiento a los 4 proyectos de inversión de la Dirección Territorial radicados ante la SDES
</t>
  </si>
  <si>
    <t>(Nº de Informes de seguimiento a los proyectos de inversión SPI de la Dirección Territorial radicados / No. De Informes de seguimiento a los proyectos de inversión programados por la SDES) * 100</t>
  </si>
  <si>
    <r>
      <t>El cálculo corresponderá al  porcentaje</t>
    </r>
    <r>
      <rPr>
        <sz val="10"/>
        <color rgb="FFFF0000"/>
        <rFont val="Arial"/>
        <family val="2"/>
      </rPr>
      <t xml:space="preserve"> </t>
    </r>
    <r>
      <rPr>
        <sz val="10"/>
        <rFont val="Arial"/>
        <family val="2"/>
      </rPr>
      <t>de informes entregados de acuerdo con la programación</t>
    </r>
  </si>
  <si>
    <t>Oficios de radicación de los informes de seguimeinto SPI de los 4 proyectos de inversión de la Dirección Territorial</t>
  </si>
  <si>
    <t>Se realiza la radicación de los SPI de los 4 proyectos de inversión  de la Dirección Territorial con fecha de entrega de enero a febrero y de enero a marzo 2021según lo programado y orientaciones dades por la DADE</t>
  </si>
  <si>
    <t xml:space="preserve">Se realiza la radicación de los SPI de los 4 proyectos de inversión de la Dirección Territorial referenes a (de enero a abril; enero a mayo y enero a junio), según lo programado y orientaciones DADE. </t>
  </si>
  <si>
    <t>1. Contribuir a la reducción de la feminización de la pobreza, aportando en la implementación del Sistema Distrital de Cuidado con la innovación de los servicios sociales, para construir territorios cuidadores y protectores promoviendo la movilidad social de la población en vulnerabilidad y fragilidad social</t>
  </si>
  <si>
    <t>Armonizar los servicios sociales prestados por el sector social al sistema distrital de cuidado</t>
  </si>
  <si>
    <t>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t>
  </si>
  <si>
    <t>39.Diseñar e implementar una  estrategia de focalización  ajustada a las realidades poblacionales y territoriales en el  marco de la Estrategia Territorial  Integral Social - ETIS</t>
  </si>
  <si>
    <t>Gestión estratégica del talento humano
Gestión del conocimiento y la innovación</t>
  </si>
  <si>
    <t>Prestación de los servios sociales para la inclusión social</t>
  </si>
  <si>
    <t>1. Diseñar la estructura y contenidos de la escuela territorial
2. Definir cronograma y convocatoria de expositores
3. Realizar el cierre y reconocimiento a los participantes</t>
  </si>
  <si>
    <t>Diseñar e implementar una escuela territorial  de formación en enfoque territorial para servidores y contratistas de la SDIS</t>
  </si>
  <si>
    <t>Escuela de Formación con enfoque territorial diseñada e implementada</t>
  </si>
  <si>
    <t>Creciente acumulada</t>
  </si>
  <si>
    <t>Porcentaje de avance de una Escuela  de Formación con enfoque territorial diseñada e implementada</t>
  </si>
  <si>
    <t>No. de escuelas de formación con enfoque territorial</t>
  </si>
  <si>
    <t>El avance de cumplimiento corresponderá a las evidencias programadas para el periodo</t>
  </si>
  <si>
    <t>Estructura de diseño de la escuela</t>
  </si>
  <si>
    <t>Informe parcial de implementación de escuela</t>
  </si>
  <si>
    <t>Informe final de implementación de escuela</t>
  </si>
  <si>
    <t xml:space="preserve">Se realizó el diseño estructural de la Escuela Territorial de la Estrategia Integral Social - ETIS. 
El 10 marzo de 2021 inició la implementación de la escuela, logrando una participación de 767 servidores y servidores (68 de forma presencial y 700 virtual).  </t>
  </si>
  <si>
    <t>Se realiza el informe de implementación de la Escuela Territorial -  ETIS, reportando las cuatro sesiones desarrolladas durante el primer semestre, logros, dificultades y proyecciones. Se destaca la participación aproximada de 1200 asistentes en cada una de las sesiones</t>
  </si>
  <si>
    <t>2. Dar respuestas integradoras y transectoriales que conlleven al desarrollo de capacidades y la ampliación de las oportunidades de la ciudadanía, a partir de la estrategia territorial integral social para la gestión pública local y la territorialización de las políticas sociales.</t>
  </si>
  <si>
    <t>Diseñar e implementar una estrategia territorial integral social-ETIS, para la gestión del territorio con el involucramiento de sus actores institucionales, sociales y comunitarios</t>
  </si>
  <si>
    <t>Política de Transparencia, acceso a la información pública y lucha contra la corrupción.
Política de gestión del conocimiento y la innovación</t>
  </si>
  <si>
    <t>Comunicación estratégica</t>
  </si>
  <si>
    <t xml:space="preserve">Realizar informe que incluya reportes de los siguientes temas:
*Diseño y producción de piezas gráficas(aprobación)
*Publicación redes sociales de SDIS 
*Presencia de la Tropa Social en Twiter
*Desarrollo de contenido audiovisual para mover en redes
*Desarrollo de comunicados y Notas web que nos permitan amplificar las actividades que se realizan en la Dirección Territorial
*Procesos internos (capacitaciones, gestión del personal, reconocimientos, Escuela Territorial) 
*Visitas del director territorial al territorio </t>
  </si>
  <si>
    <t>Informes de actividades realizadas por el área de comunicaciones relacionado con las actividades a desarrollar</t>
  </si>
  <si>
    <t>Dos  (2) informes de actividades del área de comunicaciones</t>
  </si>
  <si>
    <t xml:space="preserve">Informes de actividades elaborados </t>
  </si>
  <si>
    <t>No. De informes de actividades elaborados/No. De informes de actividades elaborados programados</t>
  </si>
  <si>
    <t>Informe de actividades realizadas por el área de comunicaciones</t>
  </si>
  <si>
    <t>Getión Jurídica
Gestión presupuestal y eficiencia del gasto público</t>
  </si>
  <si>
    <t>Gestión Contractual
Gestión Jurídica</t>
  </si>
  <si>
    <t>Realizar informe que incluya reportes de los siguientes temas:
1. Seguimiento a los Proceso Contractuales  realizados por la Dirección Territorial.
2. Control de respuestas oportunas a entes de control.
3. Seguimiento a los Proceso Juridicos realizados por la Dirección Territorial.</t>
  </si>
  <si>
    <t xml:space="preserve">Informes ejecutivos de actividades realizadas por el area juridica relacionado con las activiades a desarrollar. </t>
  </si>
  <si>
    <t xml:space="preserve">Tres (3) informes de reporte de actividades realizadas por el area juridica relacionado con las activiades a desarrollar. </t>
  </si>
  <si>
    <t xml:space="preserve">Informes ejecutivos de actividades elaborados </t>
  </si>
  <si>
    <t>No. de informes de reporte de actividades realizadas por el área jurídicas elaborados/No. de informes de reporte de actividades realizadas por el área jurídicas programados</t>
  </si>
  <si>
    <t>31/12/2021</t>
  </si>
  <si>
    <t>Informe de actividades realizadas por el area juridica.</t>
  </si>
  <si>
    <t xml:space="preserve">Dirección Territorial </t>
  </si>
  <si>
    <t> </t>
  </si>
  <si>
    <t>Se presenta Informe donde se ve en detalle respuesta realizadas a los derechos de petición y sdqs, y la gestión que se realiza a nivel contractual en la Dirección Territorial.</t>
  </si>
  <si>
    <t>Gestión presupuestal y eficiencia del gasto público</t>
  </si>
  <si>
    <t>Gestión Contractual
Planeación Estratégica
Gestión financiera</t>
  </si>
  <si>
    <t>Realizar informe que incluya reportes de los siguientes temas:    
1. Seguimiento a los procesos finacieros de la Dirección Territoral.   
2.   Realizar el seguimeitno a los procesos contratuales talento humano de la Dirección Territorial.  
3. Seguimiento presupuestal a los proyectos de la Dirección Territorial.</t>
  </si>
  <si>
    <t>Informe Ejecutivo de actividades realizadas por el área financiera</t>
  </si>
  <si>
    <t>Tres (3) informes de reporte de actividades realizadas por el area financiera relacionado con las activivades a desarrollar.</t>
  </si>
  <si>
    <t>No. de informes de reporte de actividades realizadas por el área financiera elaborados/No. de informes de reporte de actividades realizadas por el área financiera programados</t>
  </si>
  <si>
    <t>Informe de actividades realizadas por el areá financiera.</t>
  </si>
  <si>
    <t xml:space="preserve">Informe de actividades realizadas por el areá fiannciera. </t>
  </si>
  <si>
    <t>Se presenta informe trimestral del corte abril - junio 2021, sobre el seguimiento a los procesos financieros, contractuales de recurso humano y presupuestal de los proyectos de inversión de la Dirección Territorial.</t>
  </si>
  <si>
    <t>Realizar informe que incluya reportes de los siguientes temas: 
1. Riesgos de gestión y/o corrupción
2. Inducciones y socializaciones
3. Informe de Recolección, Crítica y Digitación
4. Otras acciones realizadas
5. Seguimiento acciones de mejora</t>
  </si>
  <si>
    <r>
      <t>Informe</t>
    </r>
    <r>
      <rPr>
        <b/>
        <sz val="10"/>
        <rFont val="Arial"/>
        <family val="2"/>
      </rPr>
      <t xml:space="preserve"> </t>
    </r>
    <r>
      <rPr>
        <sz val="10"/>
        <rFont val="Arial"/>
        <family val="2"/>
      </rPr>
      <t>de actividades de implementación  del sistema de gestión en la dependencia</t>
    </r>
  </si>
  <si>
    <t>Tres (3) informes de implementación del sistema de gestión Usaquen</t>
  </si>
  <si>
    <t>Informes de implementación del sistema de gestión elaborados  Usaquen</t>
  </si>
  <si>
    <t>N° de informes de implementación del sistema de gestión elaborados/N° de informes de implementación del sistema de gestión programados</t>
  </si>
  <si>
    <t>Informe de implementación del sistema de gestión</t>
  </si>
  <si>
    <t>Subdirección local para la Integración Social de Usaquén</t>
  </si>
  <si>
    <t>Se presenta informe de implementación del sistema de gestión en la Subdirección Local de Usaquén con reporte de riesgos de gestión (informe recolección, crítica y digitación) y corrupción, inducciones, seguimiento  a acciones de mejora y otras acciones de realizadas.</t>
  </si>
  <si>
    <t>Tres (3) informes de implementación del sistema de gestión Chapinero</t>
  </si>
  <si>
    <t>Informes de implementación del sistema de gestión elaborados Chapinero</t>
  </si>
  <si>
    <t>Subdirección local para la Integración Social de Chapinero</t>
  </si>
  <si>
    <t>Se presenta informe de implementación del sistema de gestión en la Subdirección Local de Chapinero con reporte de riesgos de gestión (informe recolección, crítica y digitación) y corrupción, inducciones, seguimiento  a acciones de mejora y otras acciones de realizadas.</t>
  </si>
  <si>
    <t>Tres (3) informes de implementación del sistema de gestión Santa Fe Candelaria</t>
  </si>
  <si>
    <t>Informes de implementación del sistema de gestión elaborados Santa Fe Candelaria</t>
  </si>
  <si>
    <t>N° de informes de implementación del sistema de gestión elaborados/N° de informes de implementación del sistema de gestión</t>
  </si>
  <si>
    <t>Subdirección local para la Integración Social de Santafé  - La Candelaria</t>
  </si>
  <si>
    <t>Se presenta informe de implementación del sistema de gestión en la Subdirección Local de Santafé - La Candelaria con reporte de riesgos de gestión (informe recolección, crítica y digitación) y corrupción, inducciones, seguimiento  a acciones de mejora y otras acciones de realizadas.</t>
  </si>
  <si>
    <t>Tres (3) informes de implementación del sistema de gestión San Cristóbal</t>
  </si>
  <si>
    <t>Informes de implementación del sistema de gestión elaborados  San Cristóbal</t>
  </si>
  <si>
    <t>Subdirección local para la Integración Social de San Cristóbal</t>
  </si>
  <si>
    <t>Se presenta informe de implementación del sistema de gestión en la Subdirección Local de San Cristóbal con reporte de riesgos de gestión (informe recolección, crítica y digitación) y corrupción, inducciones, seguimiento  a acciones de mejora y otras acciones de realizadas.</t>
  </si>
  <si>
    <t>Tres (3) informes de implementación del sistema de gestión Usme - Sumapaz</t>
  </si>
  <si>
    <t>Informes de implementación del sistema de gestión elaborados Usme - Sumapaz</t>
  </si>
  <si>
    <t>Subdirección local para la Integración Social de Usme - Sumapaz</t>
  </si>
  <si>
    <t>Se presenta informe de implementación del sistema de gestión en la Subdirección Local de Usme - Sumapaz con reporte de riesgos de gestión (informe recolección, crítica y digitación) y corrupción, inducciones, seguimiento  a acciones de mejora y otras acciones de realizadas.</t>
  </si>
  <si>
    <t>Tres (3) informes de implementación del sistema de gestión Tunjuelito</t>
  </si>
  <si>
    <t>Informes de implementación del sistema de gestión elaborados Tunjuelito</t>
  </si>
  <si>
    <t>Subdirección local para la Integración Social de Tunjuelito</t>
  </si>
  <si>
    <t>Se presenta informe de implementación del sistema de gestión en la Subdirección Local de Tunjuelito con reporte de riesgos de gestión (informe recolección, crítica y digitación) y corrupción, inducciones, seguimiento  a acciones de mejora y otras acciones de realizadas.</t>
  </si>
  <si>
    <t>Tres (3) informes de implementación del sistema de gestión Bosa</t>
  </si>
  <si>
    <t>Informes de implementación del sistema de gestión elaborados Bosa</t>
  </si>
  <si>
    <t>N° de informes de implementación del sistema de gestión elaborados/ N° de informes de implementación del sistema de gestión programados</t>
  </si>
  <si>
    <t>Subdirección local para la Integración Social de Bosa</t>
  </si>
  <si>
    <t>Se presenta informe de implementación del sistema de gestión en la Subdirección Local de Bosa con reporte de riesgos de gestión (informe recolección, crítica y digitación) y corrupción, inducciones, seguimiento  a acciones de mejora y otras acciones de realizadas.</t>
  </si>
  <si>
    <t>Tres (3) informes de implementación del sistema de gestión  Kennedy</t>
  </si>
  <si>
    <t>Informes de implementación del sistema de gestión elaborados Kennedy</t>
  </si>
  <si>
    <t>Subdirección local para la Integración Social de Kennedy</t>
  </si>
  <si>
    <t>Se presenta informe de implementación del sistema de gestión en la Subdirección Local de Kennedy con reporte de riesgos de gestión (informe recolección, crítica y digitación) y corrupción, inducciones, seguimiento  a acciones de mejora y otras acciones de realizadas.</t>
  </si>
  <si>
    <t>Tres (3) informes de implementación del sistema de gestión Fontibón</t>
  </si>
  <si>
    <t>Informes de implementación del sistema de gestión elaborados Fontibón</t>
  </si>
  <si>
    <t>Subdirección local para la Integración Social de Fontibón</t>
  </si>
  <si>
    <t>Se presenta informe de implementación del sistema de gestión en la Subdirección Local de Fontibón con reporte de riesgos de gestión (informe recolección, crítica y digitación) y corrupción, inducciones, seguimiento  a acciones de mejora y otras acciones de realizadas.</t>
  </si>
  <si>
    <t>Tres (3) informes de implementación del sistema de gestión  Engativá</t>
  </si>
  <si>
    <t>Informes de implementación del sistema de gestión elaborados  Engativá</t>
  </si>
  <si>
    <t>Subdirección local para la Integración Social de Engativá</t>
  </si>
  <si>
    <t>Se presenta informe de implementación del sistema de gestión en la Subdirección Local de Engativá con reporte de riesgos de gestión (informe recolección, crítica y digitación) y corrupción, inducciones, seguimiento  a acciones de mejora y otras acciones de realizadas.</t>
  </si>
  <si>
    <t>Tres (3) informes de implementación del sistema de gestión  Suba</t>
  </si>
  <si>
    <t>Informes de implementación del sistema de gestión elaborados  Suba</t>
  </si>
  <si>
    <t>Subdirección local para la Integración Social de Suba</t>
  </si>
  <si>
    <t>Se presenta informe de implementación del sistema de gestión en la Subdirección Local de Suba con reporte de riesgos de gestión (informe recolección, crítica y digitación) y corrupción, inducciones, seguimiento  a acciones de mejora y otras acciones de realizadas.</t>
  </si>
  <si>
    <t>Tres (3) informes de implementación del sistema de gestión  Barrios Unidos - Teusaquillo</t>
  </si>
  <si>
    <t>Informes de implementación del sistema de gestión elaborados Barrios Unidos - Teusaquillo</t>
  </si>
  <si>
    <t>Subdirección local para la Integración Social de Barrios Unidos - Teusaquillo</t>
  </si>
  <si>
    <t>Se presenta informe de implementación del sistema de gestión en la Subdirección Local de Barrios Unidos - Teusaquillo con reporte de riesgos de gestión (informe recolección, crítica y digitación) y corrupción, inducciones, seguimiento  a acciones de mejora y otras acciones de realizadas.</t>
  </si>
  <si>
    <t>Tres (3) informes de implementación del sistema de gestión  Mártires</t>
  </si>
  <si>
    <t>Informes de implementación del sistema de gestión elaborados Mártires</t>
  </si>
  <si>
    <t>Subdirección local para la Integración Social de Los Mártires</t>
  </si>
  <si>
    <t>Se presenta informe de implementación del sistema de gestión en la Subdirección Local de Los Mártirescon reporte de riesgos de gestión (informe recolección, crítica y digitación) y corrupción, inducciones, seguimiento  a acciones de mejora y otras acciones de realizadas.</t>
  </si>
  <si>
    <t xml:space="preserve">Tres (3) informes de implementación del sistema de gestión Puente Aranda - Antonio Nariño </t>
  </si>
  <si>
    <t xml:space="preserve">Informes de implementación del sistema de gestión elaborados Puente Aranda - Antonio Nariño </t>
  </si>
  <si>
    <t xml:space="preserve">Subdirección local para la Integración Social de Puente Aranda - Antonio Nariño </t>
  </si>
  <si>
    <t>Se presenta informe de implementación del sistema de gestión en la Subdirección Local de Puente Aranda - Antonio Nariño con reporte de riesgos de gestión (informe recolección, crítica y digitación) y corrupción, inducciones, seguimiento  a acciones de mejora y otras acciones de realizadas.</t>
  </si>
  <si>
    <t>Tres (3) informes de implementación del sistema de gestión Rafael Uribe Uribe</t>
  </si>
  <si>
    <t>Informes de implementación del sistema de gestión elaborados  Rafael Uribe Uribe</t>
  </si>
  <si>
    <t>Subdirección local para la Integración Social de Rafael Uribe Uribe</t>
  </si>
  <si>
    <t>Se presenta informe de implementación del sistema de gestión en la Subdirección Local de  Rafael Uribe Uribe con reporte de riesgos de gestión (informe recolección, crítica y digitación) y corrupción, inducciones, seguimiento  a acciones de mejora y otras acciones de realizadas.</t>
  </si>
  <si>
    <t xml:space="preserve">Tres (3) informes de implementación del sistema de gestión Ciudad Bolívar </t>
  </si>
  <si>
    <t xml:space="preserve">Informes de implementación del sistema de gestión elaborados  Ciudad Bolívar </t>
  </si>
  <si>
    <t>Subdirección local para la Integración Social de Ciudad Bolívar</t>
  </si>
  <si>
    <t>Se presenta informe de implementación del sistema de gestión en la Subdirección Local de Ciudad Bolívar con reporte de riesgos de gestión (informe recolección, crítica y digitación) y corrupción, inducciones, seguimiento  a acciones de mejora y otras acciones de realizadas.</t>
  </si>
  <si>
    <t xml:space="preserve"> 33.Fortalecer procesos territoriales en  las 20 localidades,  a partir de la Estrategia Territorial Social - ETIS, vinculando instancias de participación  local, formas organizativas solidarias y  comunitarias de la ciudadanía.</t>
  </si>
  <si>
    <t xml:space="preserve">Participación ciudadana en la gestión pública
</t>
  </si>
  <si>
    <t>Prestación de servicios sociales para la inclusión social</t>
  </si>
  <si>
    <t>7735 Fortalecimiento de los procesos territoriales y la construcción de respuestas integradoras e innovadoras en los territorios de la Bogotá – Región</t>
  </si>
  <si>
    <t>Diseñar e implementar Una (1) estrategia territorial integral social ETIS, para la gestión del territorio con el  involucramiento de sus actores institucionales, sociales y comunitarios</t>
  </si>
  <si>
    <t>1. Socializar la metodología ETIS
2. Coordinar transectorialmente las acciones de las ETIS
3. Cualificar y fortalecer las instancias de participación a cargo de la SDIS
4. Realizar el informe de implementación</t>
  </si>
  <si>
    <t>Informes de implementación de la ETIS en la Subdirección Local</t>
  </si>
  <si>
    <t>Dos (2) Informes de la implementación del modelo ETIS en las localidades Usaquén</t>
  </si>
  <si>
    <t>Informes de implementación de la ETIS elaborados Usaquén</t>
  </si>
  <si>
    <t>N° de informes de implementación de la ETIS elaborados/N° de informes de implementación de la ETIS programados</t>
  </si>
  <si>
    <t>El avance de cumplimiento corresponderá a los informes reportados de acuerdo con la programación</t>
  </si>
  <si>
    <t>Informe  de implementación de la ETIS</t>
  </si>
  <si>
    <t>Dos (2) Informes de la implementación del modelo ETIS en las localidades Chapinero</t>
  </si>
  <si>
    <t>Informes de implementación de la ETIS elaborados Chapinero</t>
  </si>
  <si>
    <t>Dos (2) Informes de la implementación del modelo ETIS en las localidades Santafé  - La Candelaria</t>
  </si>
  <si>
    <t>Informes de implementación de la ETIS elaborados Santafé  - La Candelaria</t>
  </si>
  <si>
    <t>Dos (2) Informes de la implementación del modelo ETIS en las localidades San Cristóbal</t>
  </si>
  <si>
    <t>Informes de implementación de la ETIS elaborados San Cristóbal</t>
  </si>
  <si>
    <t>Dos (2) Informes de la implementación del modelo ETIS en las localidades  Usme - Sumapaz</t>
  </si>
  <si>
    <t>Informes de implementación de la ETIS elaborados sme - Sumapaz</t>
  </si>
  <si>
    <t>Dos (2) Informes de la implementación del modelo ETIS en las localidades  Tunjuelito</t>
  </si>
  <si>
    <t>Informes de implementación de la ETIS elaborados Tunjuelito</t>
  </si>
  <si>
    <t>Dos (2) Informes de la implementación del modelo ETIS en las localidades Bosa</t>
  </si>
  <si>
    <t>Informes de implementación de la ETIS elaborados  Bosa</t>
  </si>
  <si>
    <t>Dos (2) Informes de la implementación del modelo ETIS en las localidades Kennedy</t>
  </si>
  <si>
    <t>Informes de implementación de la ETIS elaborados Kennedy</t>
  </si>
  <si>
    <t>Dos (2) Informes de la implementación del modelo ETIS en las localidades Fontibón</t>
  </si>
  <si>
    <t>Informes de implementación de la ETIS elaborados  Fontibón</t>
  </si>
  <si>
    <t>Dos (2) Informes de la implementación del modelo ETIS en las localidades  Engativá</t>
  </si>
  <si>
    <t>Informes de implementación de la ETIS elaborados  Engativá</t>
  </si>
  <si>
    <t>Dos (2) Informes de la implementación del modelo ETIS en las localidades Suba</t>
  </si>
  <si>
    <t>Informes de implementación de la ETIS elaborados Suba</t>
  </si>
  <si>
    <t>Dos (2) Informes de la implementación del modelo ETIS en las localidades  Barrios Unidos - Teusaquillo</t>
  </si>
  <si>
    <t>Informes de implementación de la ETIS elaborados  Barrios Unidos - Teusaquillo</t>
  </si>
  <si>
    <t>N° de informes de implementación de la ETIS elaborados/ N° de informes de implementación de la ETIS programdos</t>
  </si>
  <si>
    <t>Dos (2) Informes de la implementación del modelo ETIS en las localidades  Mártires</t>
  </si>
  <si>
    <t>Informes de implementación de la ETIS elaborados Mártires</t>
  </si>
  <si>
    <t xml:space="preserve">Dos (2) Informes de la implementación del modelo ETIS en las localidades Puente Aranda - Antonio Nariño </t>
  </si>
  <si>
    <t xml:space="preserve">Informes de implementación de la ETIS elaborados Puente Aranda - Antonio Nariño </t>
  </si>
  <si>
    <t>Dos (2) Informes de la implementación del modelo ETIS en las localidades Rafael Uribe Uribe</t>
  </si>
  <si>
    <t>Informes de implementación de la ETIS elaborados Rafael Uribe Uribe</t>
  </si>
  <si>
    <t>Dos (2) Informes de la implementación del modelo ETIS en las localidades Ciudad Bolívar</t>
  </si>
  <si>
    <t>Informes de implementación de la ETIS elaborados  Ciudad Bolívar</t>
  </si>
  <si>
    <t>1. Atender en las 20 localidades del  distrito a la población en flujos migratorios mixtos y retornados que solicitan la oferta de servicios de la  SDIS.</t>
  </si>
  <si>
    <t>Prestación de los servicios sociales para la inclusión social</t>
  </si>
  <si>
    <t xml:space="preserve">7749- Implementar una estrategia de territorios cuidadores en Bogotá </t>
  </si>
  <si>
    <t xml:space="preserve">Diseñar 1 estrategia de territorios cuidadores  </t>
  </si>
  <si>
    <t xml:space="preserve">1. Diseñar una estrategia de territorios cuidadores. 
2. Construir una metodología para la implementación de lectura de realidades en los territorios priorizados.
3. Generar avances en el proceso de la implementación de la estrategia. </t>
  </si>
  <si>
    <t>Informes sobre el avance y la implementación de la estrategia de territorios cuidadores en los territorios priorizados.</t>
  </si>
  <si>
    <t>Porcentaje de avance de trece (13) informes sobre el avance y la implementación de la estrategia de territorios cuidadores en los territorios priorizados.</t>
  </si>
  <si>
    <t xml:space="preserve">Porcentaje de avance Informes ejecutivos de actividades elaborados </t>
  </si>
  <si>
    <t>No de informes de reporte de actividades realizadas por el proyecto 7749 elaborados/No de informes de reporte de actividades realizadas por el proyecto 7749 programados</t>
  </si>
  <si>
    <t xml:space="preserve">Informes ejecutivos sobre el avance del proceso de implementación de la Estrategia de territorios cuidadores. </t>
  </si>
  <si>
    <t>Subdirección para la Identificación, Caracterización e Integración</t>
  </si>
  <si>
    <t>Se presentan 3 Informes sobre el avance y la implementación de la estrategia de territorios cuidadores, para los periodos comprendidos entre enero, febrero y marzo, estos informes evidencian la implementación de la estrategia de territorios cuidadores, la metodología implementada para la realización de lectura de realidades en los territorios, con el objetivo de orientar mediante fundamentos técnicos y de gestión y de política pública, en las 20 Localidades a fin de generar un nuevo contrato social con igualdad de oportunidades para la inclusión social, productiva y política de los ciudadanos de la capital.</t>
  </si>
  <si>
    <t>Se presentan 3 Informes sobre el avance y la implementación de la estrategia de territorios cuidadores, para los periodos comprendidos entre abril, mayo y junio, estos informes evidencian la implementación de la estrategia de territorios cuidadores, la metodología implementada para la realización de lectura de realidades en los territorios, con el objetivo de orientar mediante fundamentos técnicos y de gestión y de política pública, en las 20 Localidades a fin de generar un nuevo contrato social con igualdad de oportunidades para la inclusión social, productiva y política de los ciudadanos de la capital.</t>
  </si>
  <si>
    <t>15.Promover en las 20 localidades una  estrategia de territorios cuidadores a partir  de la identificación y caracterización de las  acciones para la respuesta a emergencias  sociales, sanitarias, naturales, antrópicas y  de vulnerabilidad inminente}</t>
  </si>
  <si>
    <t xml:space="preserve">7730 - Servicio de atención a la población proveniente de flujos migratorios mixtos en Bogotá </t>
  </si>
  <si>
    <t xml:space="preserve">Implementar  un (1) modelo itinerante e intersectorial distrital con la vinculación de agentes comunitarios de la población proveniente de flujos migratorios mixtos, que permita la ampliación de servicios integrales a dicha población </t>
  </si>
  <si>
    <t xml:space="preserve">1. Implementar un modelo itinerante e intersectorial. 
2. Actualizar la matriz de la oferta de servicios para población en flujos migratorios mixtos. 
3. Implementación de nuevos beneficios  para población en flujos migratorios mixtos. 
4. Construcción de agendas por localidades para la atención de población   en flujos migratorios mixtos. </t>
  </si>
  <si>
    <t xml:space="preserve">Informes sobre el avance y la implementación del modelo itinerante para la atención de población en flujos migratorios mixtos. </t>
  </si>
  <si>
    <t xml:space="preserve">Porcentaje de avance de doce (12) informes sobre el avance y la implementación del modelo itinerante para la atención de población en flujos migratorios mixtos. </t>
  </si>
  <si>
    <t xml:space="preserve">Porcentaje de avance en los informes ejecutivos de actividades elaborados </t>
  </si>
  <si>
    <t>No de informes de reporte de actividades realizadas por el proyecto 7730 elaborados/No de informes de reporte de actividades realizadas por el proyecto 7730 programados</t>
  </si>
  <si>
    <t xml:space="preserve">Informes ejecutivos sobre el avance del proceso de implementación del modelo itinerante para la atención de población en flujos migratorios mixtos.  </t>
  </si>
  <si>
    <t>Se presentan 3 Informes sobre el avance y la implementación del modelo itinerante para la atención de población en flujos migratorios mixtos, para los periodos comprendidos entre enero, febrero, y marzo estos informes evidencian la implementación del modelo itinerante e intersectorial en la atención de 1906 personas en el marco de la oferta de servicios para población en flujos migratorios mixtos mediante la atención en el territorio, a quienes se les brindo atención oportuna y digna mediante la orientación, información y referenciación psicosocial y jurídica y la entrega de ayuda humanitaria transitoria de acuerdo a la situación presentada dentro de las cuales se encuentran referenciación a alojamiento transitorio, referenciación a organizaciones no gubernamentales para la entrega de transferencias monetarias, así como la entrega de suministros provenientes de donaciones realizadas bajo el marco de actuación de la ayuda humanitaria del componente de alianzas estratégicas, dentro de las cuales se encuentran cajas de alimento, kits de aseo y kits de bebe</t>
  </si>
  <si>
    <t>Se presentan 3 Informes sobre el avance y la implementación del modelo itinerante para la atención de población en flujos migratorios mixtos, para los periodos comprendidos entre abril, mayo y junio, estos informes evidencian la implementación del modelo itinerante e intersectorial en la atención de 7972 personas en el marco de la oferta de servicios para población en flujos migratorios mixtos mediante la atención en el territorio, a quienes se les brindo atención oportuna y digna mediante la orientación, información y referenciación psicosocial y jurídica y la entrega de ayuda humanitaria transitoria de acuerdo a la situación presentada dentro de las cuales se encuentran referenciación a alojamiento transitorio, referenciación a organizaciones no gubernamentales para la entrega de transferencias monetarias, así como la entrega de suministros provenientes de donaciones realizadas bajo el marco de actuación de la ayuda humanitaria del componente de alianzas estratégicas, dentro de las cuales se encuentran cajas de alimento, kits de aseo y kits de bebe</t>
  </si>
  <si>
    <t>Gestión Jurídica
Gestión presupuestal y eficiencia del gasto público</t>
  </si>
  <si>
    <t>Realizar informe que incluya reportes de los siguientes temas:
1. Seguimiento a los Proceso Contractuales  realizados por la Dirección Territorial.
2. Control de respuestas oportunas a entes de control.
3. Seguimiento a los Proceso Jurídicos realizados por la Dirección Territorial.</t>
  </si>
  <si>
    <t xml:space="preserve">Informes ejecutivos de actividades realizadas por el área jurídica relacionado con las actividades a desarrollar. </t>
  </si>
  <si>
    <t xml:space="preserve">Dos (2) informes de reporte de actividades realizadas por el área jurídica relacionado con las actividades a desarrollar. </t>
  </si>
  <si>
    <t>No. de informes de reporte de actividades realizadas por el área jurídicas elaborados /No. de informes de reporte de actividades realizadas por el área jurídicas programados</t>
  </si>
  <si>
    <t>Informe de actividades realizadas por el área jurídica.</t>
  </si>
  <si>
    <t>Gestión del sistema integrado - SIG</t>
  </si>
  <si>
    <t>Realizar informe que incluya reportes de los siguientes temas: 
1. Riesgos de gestión y/o corrupción
2. Indicadores
3. Inducciones y socializaciones
4. Informe de Recolección, Crítica y Digitación
5. Otras acciones realizadas
6. Seguimiento acciones de mejora</t>
  </si>
  <si>
    <t>Tres (3) informes de implementación del sistema de gestión Subdirección para la Identificación, Caracterización e Integración</t>
  </si>
  <si>
    <t>Informes de implementación del sistema de gestión elaborados</t>
  </si>
  <si>
    <t>Se presenta informe de implementación del sistema de gestión de la Subdirección para la Identificación, Caracterización e Integración con reporte de control de documentos, riesgos de gestión (informe recolección, crítica y digitación) y corrupción, indicadores, inducciones, seguimiento  a acciones de mejora y otras acciones de realizadas.</t>
  </si>
  <si>
    <t>Funcionamiento e inversión</t>
  </si>
  <si>
    <t>Tres informes de implementación del sistema de gestión Subdirección para la Gestión Integral Local</t>
  </si>
  <si>
    <t>Subdirección para la Gestión Integral Local</t>
  </si>
  <si>
    <t>Se presenta informe de implementación del sistema de gestión de la Subdirección para la Gestión Integral Local con reporte de control de documentos, riesgos de gestión (informe recolección, crítica y digitación) y corrupción, indicadores, inducciones, seguimiento  a acciones de mejora y otras acciones de realizadas.</t>
  </si>
  <si>
    <t>Servicio al ciudadano, Fortalecimiento institucional y simplificación de procesos</t>
  </si>
  <si>
    <t>1. Realizar acercamiento con principales aliados estratégicos y cooperación  que respondan a la demanda de los proyectos de inversión de la Dirección Territorial en el marco de la ETIS
2. Realizar mesas de trabajo para la lectura de áreas a desarrollar la alianzas 
3. Gestionar la consolidación de la alianza (Actas, MoU, Convenios) 
4. Realizar el monitoreo cumpliendo con los objetivos y metas establecidas</t>
  </si>
  <si>
    <t xml:space="preserve">Informe de gestión con las actividades programadas en el componente de alianzas estrategicas y cooperación </t>
  </si>
  <si>
    <t xml:space="preserve">Tres (3) informes de gestión que de cuenta de las acciones realizadas por el componente de alianzas estrategicas y cooperación </t>
  </si>
  <si>
    <t>Informes de gestión de alianzas estratégicas y cooperación elaborados</t>
  </si>
  <si>
    <t>No. de informes de aliados y cooperantes de la DT - ETIS elaborados/ No. de informes de aliados y cooperantes de la DT - ETIS programados</t>
  </si>
  <si>
    <t>El avance de cumplimiento corresponderá al número de informes de aliados y cooperantes de la DT - ETIS de acuerdo a la programación</t>
  </si>
  <si>
    <t>informe parcial de de gestión de alianzas y cooperación</t>
  </si>
  <si>
    <t>informe final de gestión de alianzas y cooperación</t>
  </si>
  <si>
    <t>Se presenta un informe de los avances que dan cuentan de las acciones realizadas del cumplimiento del componente de alianzas estratégicas y cooperación.</t>
  </si>
  <si>
    <r>
      <t xml:space="preserve">Meta 1: Diseñar e implementar Una (1) estrategia territorial integral social -ETIS - , para la gestión del territorio con el  involucramiento de sus actores institucionales, sociales y comunitarios
Meta 2: Fortalecer técnica y/o financieramente 100 procesos territoriales y organizaciones sociales.
Meta 4: Realizar 280.000 atenciones a personas por medio del servicio social Centros de Desarrollo de Comunitario.
Meta 5: Asistir 20 Alcaldías Locales en los procesos de formulación, implementación y seguimiento de los proyectos de inversión - Fondos de Desarrollo Local.
</t>
    </r>
    <r>
      <rPr>
        <b/>
        <sz val="10"/>
        <rFont val="Arial"/>
        <family val="2"/>
      </rPr>
      <t>hay alguna meta específica a la que le apunte esta acción</t>
    </r>
  </si>
  <si>
    <t>Divulgar,  implementar y hacer seguimiento a los planes de acción locales de la estrategia ETIS en el marco de la coordinación de respuestas  transectoriales.</t>
  </si>
  <si>
    <t xml:space="preserve">Informe semestral de la implementación de la estrategia ETIS en las localidades. </t>
  </si>
  <si>
    <t xml:space="preserve">Dos Informes de la implementacion de la estrategia ETIS en las localidades </t>
  </si>
  <si>
    <t>Informes de implementación de la ETIS elaborado</t>
  </si>
  <si>
    <t>Informe  de implementacion de la ETIS</t>
  </si>
  <si>
    <t>43. Organizar y poner en marcha con otros sectores del distrito manzanas del cuidado en el marco del Sistema Distrital deL Cuidado, tomando como infraestructura ancla ocho Centros de Desarrollo Comunitario de la SDIS</t>
  </si>
  <si>
    <t>En el marco de Sistema Distrital de Cuidado se realizará: 
1. Priorizar la atención a mujeres cuidadoras y personas sujetas de cuidado en los servicios a cargo de la SubGIl. 
2. Diversificar la oferta de cualificación y formación en los 8 CDC seleccionados como nodos de manzanas de cuidado.</t>
  </si>
  <si>
    <t>Informe semestral de transformación de servicios a cargo de la SUB GIL en el marco de la implementación del sistema Distrital de cuidado</t>
  </si>
  <si>
    <t>Dos (2) informes transformación de servicios a cargo de la SUB GIL en el marco de la implementación del sistema Distrital de cuidado</t>
  </si>
  <si>
    <t>Informes  de transformación de servicios a cargo de la Sub GIL elaborados</t>
  </si>
  <si>
    <t>No. de Informes de transformación de servicios a cargo de la Sub GIL elaborados/No. de Informes de transformación de servicios a cargo de la Sub GIL programados</t>
  </si>
  <si>
    <t>Informe parcial de transformación de servicios a cargo de la Sub GIL en el marco de la implementación del Sistema Distrital de Cuidado</t>
  </si>
  <si>
    <t>Informe final de transformación de servicios a cargo de la Sub GIL en el marco de la implementación del Sistema Distrital de Cuidado</t>
  </si>
  <si>
    <t>25. Implementar una estrategia de acompañamiento de hogares pobres en vulnerabilidad y riesgo social derivada de la pandemia del COVID 19, identificados poblacional, diferencial y geográficamente en los barrios con mayor pobreza evidente y oculta del Distrito</t>
  </si>
  <si>
    <t>2. Acompañar 22700 hogares pobres o en pobreza emergente.
3 Monitorear la movilidad social de 15000 hogares pobres o en pobreza emergente acompañados a través de la estrategia</t>
  </si>
  <si>
    <t xml:space="preserve">
Realizar informe de seguimiento al avance, logros y dificultades en el desarrollo de los contratos sociales familiares en los hogares en pobreza evidente
</t>
  </si>
  <si>
    <t>Informe semestral de seguimiento a los contratos sociales familiares acompañados</t>
  </si>
  <si>
    <t>Dos (2) informes semestrales de seguimiento de contratos sociales familiares acompañados</t>
  </si>
  <si>
    <t>Informes de seguimiento contratos sociales familiares elaborados</t>
  </si>
  <si>
    <t>N° de informes de seguimiento de contratos sociales familiares acompañados elaborados/N° de informes de seguimiento de contratos sociales familiares acompañados programados</t>
  </si>
  <si>
    <t>El cálculo corresponderá al número de informes de seguimiento de contratos sociales familiares de acuerdo con la programación</t>
  </si>
  <si>
    <t>Informe parcial de seguimiento contratos sociales familiares acompañados</t>
  </si>
  <si>
    <t>Informe final de seguimiento contratos sociales familiares acompañados</t>
  </si>
  <si>
    <t>34. Implementar (1) estrategia de innovacion social que permita la construcción de acciones transectoriales para aprender y responder a las necesidades emergentes de los territorios de Bogotá y de esta con la región</t>
  </si>
  <si>
    <t>3. Meta 3: Diseñar e implementar Una (1) estrategia de innovación social.</t>
  </si>
  <si>
    <t>Fortalecer técnica y financieramente 10 procesos de innovación social en los territorios de Bogotá Región.</t>
  </si>
  <si>
    <t>Informe semestral  de financiación y apalancamiento de procesos de innovación social</t>
  </si>
  <si>
    <t>Dos (2) informes  de financiación y apalancamiento de procesos de innovación social</t>
  </si>
  <si>
    <t>Informes  de financiación y apalancamiento de procesos de innovación social elaborados</t>
  </si>
  <si>
    <t>N° de informes  de financiación y apalancamiento de procesos de innovación social elaborados/N° de informes  de financiación y apalancamiento de procesos de innovación social programados</t>
  </si>
  <si>
    <t>El cálculo corresponderá al número de de informes  de financiación y apalancamiento de procesos de innovación social de acuerdo con la programación</t>
  </si>
  <si>
    <t>Informe parcial de financiación y apalancamiento de procesos de innovación social</t>
  </si>
  <si>
    <t>Informe final de financiación y apalancamiento de procesos de innovación social</t>
  </si>
  <si>
    <t>3. Transformar los servicios sociales de la SDIS con el fin de responder a los aspectos clave del Plan Distrital de Desarrollo como el Sistema Distrital de Cuidado, la Estrategia Territorial de Integración Social y el Ingreso Mínimo Garantizado.</t>
  </si>
  <si>
    <t>A través de la implementación de los dialogos socialesen las diferentes localidade, la ETIS, la Tropa Social y las manzanas del Sistema Distrital de Cuidado.</t>
  </si>
  <si>
    <t>16.000 personas de los sectores LGBTI sus familias y redes atendidas por 2 centros comunitarios actuales fortalecidos. 
2 nuevos centros comunitarios y procesos territoriales</t>
  </si>
  <si>
    <t>Seguimiento y evaluación del desempeño institucional</t>
  </si>
  <si>
    <t>Prestaciòn de Servicios Sociales para la Inclsuiòn Social</t>
  </si>
  <si>
    <t>01012- Otros Distrittos</t>
  </si>
  <si>
    <t>7756 - Compromiso Social por la Diversidad en Bogota</t>
  </si>
  <si>
    <t xml:space="preserve">Brindar atencion a 16.000 personas de los sectores LGBTI, sus familias y redes de apoyo desde los servicios sociales de la Subdirección para Asuntos LGBTI y la estrategia territorial integral social
</t>
  </si>
  <si>
    <t>Politica Pùblica LGBTI</t>
  </si>
  <si>
    <t xml:space="preserve">Sistematizar las acciones desarrolladas en los  servicios sociales de Subdirección para Asuntos LGBTI con sus modalidades de atención  </t>
  </si>
  <si>
    <t xml:space="preserve">Documento de sistematización de las acciones desarrolladas en los servicios sociales de la Subdirección para Asuntos LGBTI, con sus modalidades de atención </t>
  </si>
  <si>
    <t xml:space="preserve">Un (1) Documento de sistematización de las acciones desarrolladas en los servicios sociales de la Subdirección para Asuntos LGBTI,  con sus modalidades de atención </t>
  </si>
  <si>
    <t>Creciente</t>
  </si>
  <si>
    <t>porcentaje de avance en la sistematizaciòn de las acciones desarrolladas en los servicios sociales de la Subdirecciòn para Asuntos LGBTI, con sus modalidades de atenciòn</t>
  </si>
  <si>
    <t>Número de documentos</t>
  </si>
  <si>
    <t>Avances en el  documento de sistematizaciòn acuerdo con la programaciòn</t>
  </si>
  <si>
    <t>Avance del Documento</t>
  </si>
  <si>
    <t xml:space="preserve"> Documento de Sistematización</t>
  </si>
  <si>
    <t>Subdirección para Asuntos LGBTI</t>
  </si>
  <si>
    <t xml:space="preserve">Durante la ejecución del Plan de Desarrollo, la Secretaria Distrital de Integración Social atendió a 376 personas de los sectores sociales LGBTI, en lo transcurrido de la vigencia 2021. La identificación y caracterización de personas de los sectores LGBTI se realizó con el Procedimiento para la Orientación, Información y Referenciación (OIR) de motivos de consulta en los servicios sociales y demás necesidades identificadas en el proceso de abordaje territorial, lo que permitió activar rutas de atención a nivel intra e intersectorial para la respuesta efectiva y oportuna, aportando así a disminuir la vulnerabilidad de personas LGBTI en el Distrito.
El servicio psicosocial logró garantizar la oferta y atención a las personas de los sectores sociales LGBTI, sus familia y redes de apoyo a través de los Centros de atención Integral a la Diversidad Sexual y de Géneros Sebastián Romero y Zona Centro, y se este ejercicio también se garantiza desde la Unidad contra la Discriminación. 
Los procesos de atención psicosocial se enmarcan en una atención afirmativa, donde se reconoce y se valoran las libertades, autonomía, autorreconocimiento de las personas en sus construcciones identitarias. 
Cada proceso se asocia a planes de atención individual, familiar y/o grupal que permite relacionar acciones por cada sesión durante el proceso de acompañamiento y hacer un seguimiento en coherencia con las necesidades de los y las participantes.
Por otro lado, las situaciones de discriminación se abordan desde el servicio social Unidad Contra la Discriminación, donde se identifican situaciones asociadas a la vulneración de los derechos laborales, patrimoniales, exclusión de los núcleos familiares, barreras de acceso a servicios y violencias. </t>
  </si>
  <si>
    <t xml:space="preserve">Durante el período de reporte se registran los siguientes avances en la implementación de acciones desde los servicios sociales:
Durante el mes de junio se generaron procesos de articulación interinstitucional para el fortalecimiento de los procesos de atención psicosocial, en casos en los que se identificaron necesidades asociadas a violencias y discriminación en razón de sus diversidades sexuales e identitarias. 
Desde la modalidad de Atención Telefónica “Línea Diversa” se continúa con la prestación del servicio demostrando oportunidad en la respuesta institucional para atender solicitudes asociadas a situaciones de vulnerabilidad de las personas de los sectores LGBTI. En el ejercicio de atención desde la línea telefónica se identificaron necesidades con población migrante LGBTI en situación no regular, los cuales se referenciaron a organizaciones con cobertura para la atención con personas migrantes. 
Se realizó la referenciación de personas LGBTI en la Unidad Contra la Discriminación para el fortalecimiento de las atenciones psicosociales de manera interdisciplinaria, garantizando una atención integral que incluya una respuesta socio jurídica a las necesidades y la activación de las rutas de derechos. 
Se participó en el proceso de articulación con la Dirección de Diversidad Sexual de Secretaría Distrital de Planeación, la Secretaría Distrital de Educación y la Secretaría Distrital de la Mujer, con el objetivo de conformar una mesa articulada de seguimiento a casos de niños, niñas y adolescentes en procesos de exploración y autodeterminación de sus orientaciones sexuales e identidades de género diversas, sus familias y redes de apoyo. 
Se realizó articulación con el Equipo Distrital de Cuidado con el objetivo de fortalecer metodológicamente los espacios psicoeducativos con población “Trans” en la localidad de Los Mártires.  
Se mantienen las jornadas móviles psicosociales desde el servicio social del Centro de Atención Integral a la Diversidad Sexual y de Géneros Zona Centro. Las jornadas tienen como objetivo la socialización de la oferta de los servicios en contexto de actividades sexuales pagadas, lugares de homosocialización, actividades económicas formales e informales, ferias de servicios y demás lugares de encuentro para las personas de los sectores sociales LGBTI, sus familias y redes de apoyo.
Se avanzó en el seguimiento al proceso de pasantías con universidades aliadas que hacen presencia en las unidades operativas. Participan pasantes del área de psicología y trabajo social con sus respectivos planes de acción para el fortalecimiento de la respuesta del servicio social. En total la subdirección para Asuntos LGBTI integro 12 estudiantes de pasantías de la Universidad Nacional de Colombia, Universidad Manuela Beltrán, Universidad Monserrate y Universidad Minuto de Dios.
Desde el Centro de Atención a la Diversidad Sexual y de Géneros Sebastián Romero se realizó articulación con la ACJ – Asociación Cristiana de Jóvenes –, proyecto Hogar Amanecer, con el objetivo de fortalecer los procesos de atención con personas de los sectores sociales LGBTI en situación de vulnerabilidad asociada a riesgo de comercialización sexual, así como inclusión socio laboral, programas de formación socio académica y desarrollo comunitario en contexto de actividades sexuales pagadas. 
Se realizó articulación con la organización Red Somos para gestionar apoyos tangibles como canastas alimentarias y auxilios económicos, proceso de asesoría jurídica en regularización de migrantes, capacitación continua en VIH, rutas y derechos, y ejercicios de referenciación y contra referenciación. 
Se realizó articulación con la Fundación Fundar, quienes trabajan en la rehabilitación de personas con consumos problemáticos de sustancias psicoactivas. La articulación tiene como propósito realizar procesos formativos frente al enfoque diferencial por orientaciones sexuales e identidades de género diversa con su equipo de atención y desde la experiencia de la fundación se capacitará al equipo de atención Subdirección para Asuntos LGBTI.  
Se gestionó la articulación con el Centro de Estimulación, Nivelación y Desarrollo – CEDESNID, es un proyecto que aborda la atención a personas con discapacidad. La articulación se focaliza en capacitar a los equipos de atención en temas de enfoque diferencial por orientaciones sexuales e identidades de género diversa y así mismo desde su servicio de atención se oferta espacio de capacitación con el equipo de la Subdirección para Asuntos LGBTI. 
Se avanzó en la articulación con la Fundación PROCREAR para la referenciación y contra referenciación de personas de los sectores sociales LGBTI en situación de habitabilidad en calle. Así mismo, con el fin de dar respuesta a la necesidad de implementar la estrategia de Centros de Escucha en las redes de apoyo y afecto, se desarrollarán capacitaciones al equipo de profesionales de la Subdirección para Asuntos LGBTI.
Se da continuidad a la implementación de los servicios de Redes Diversas de Aprendizaje, y Acciones Colectivas para el Bienestar Social, con acciones que permiten el fortalecimiento de habilidades y capacidades de personas de los sectores sociales LGBTI
Se inició con los espacios de fortalecimiento psicosocial a través de dos grupos, Psicología a la Carta y K-Tarsis, con el objetivo de abordar diferentes temas del interés y necesidad de los y las participantes, con metodologías participativas, lúdicas y reflexivas. Se resalta la participación y el interés de la población en los temas abordados. 
Se continúa implementando el Método de Educación Flexible para adultos, en articulación con la Secretaría Distrital de Educación.
De igual forma se socializó el avance en la implementación de las Estrategias Educativas Flexibles en el CAIDS-G Zona Centro, pues para la atención de los estudiantes en el marco de la crisis social y sanitaria producto de la pandemia, tenemos una estrategia que consiste en aprovechar todos los recursos, herramientas tecnológicas y conectividad a internet para adelantar un proceso educativo de acuerdo con los lineamientos de la Secretaría de Educación del Distrito y de su estrategia “Aprende en Casa”.
Se realizó el taller de medios audiovisuales (fotografía, video maquillaje y diseño de vestuario) dirigido a personas de los sectores sociales LGBTI en articulación con IDARTES.
El equipo del CAIDSG Zona Centro y su equipo psicosocial, realizó acciones complementarias desde la modalidad presencial, con el propósito y compromiso de fortalecer las habilidades blandas y habilidades para vida de las personas de los sectores sociales LGBTI, flexibilizando los horarios de atención para ampliar la cobertura. 
Se continúa con los procesos de articulación con Humanity and Inclusión y Acción contra el Hambre para la respuesta de atención psicosocial con personas de los sectores sociales LGBTI migrantes. Este proceso se adelanta en el CAIDSG Zona Centro. 
Se participó en acciones de articulación con la Dirección de Diversidad Sexual en el proyecto MONOCUCO. Se desarrolló un conversatorio en el marco del mes de la familia que abordo las experiencias de vida trans a nivel familiar y la importancia del acompañamiento de las redes familiares de manera sensible, comprometida y con apertura hacia la el bienestar emocional y relacional de las personas con identidades de vida trans.
Se realizó articulación con el INPEC, con el objetivo de fortalecer los procesos de atención a personas de los sectores sociales LGBTI privadas de la libertad en la ciudad de Bogotá. Este fortalecimiento parte de reconocer la necesidad de retroalimentar técnicamente los programas de atención a la diversidad sexual y de géneros en contexto de cárcel.
Se realizó articulación con los Centros Forjar, para adelantar proceso de sensibilización y ampliación de capacidades técnicas psicosociales para la atención de personas de los sectores LGBTI, sus familias y redes de apoyo. Este proceso se realizó con el equipo de atención del Centro Forjar de Rafael Uribe Uribe. 
Se realizó articulación con la Fundación Niños de los Andes, operador del Instituto Colombiano de Bienestar Familiar, con el objetivo de fortalecer al equipo de atención en el enfoque diferencial por orientaciones sexuales e identidades de género diversas en el marco del acompañamiento a niños, niñas, adolescentes, sus familias y redes de apoyo.
</t>
  </si>
  <si>
    <t>Sistematizar las acciones de territorialización de la Política Pública LGBTI</t>
  </si>
  <si>
    <t>Documento de sistematización de las acciones de territorialización de la Política Pública LGBTI</t>
  </si>
  <si>
    <t>Un (1) Documento de sistematización de las acciones de territorialización de la Política Pública LGBTI</t>
  </si>
  <si>
    <t>porcentaje de avance en la sistematizaciòn de las acciones de las acciones de territorialización de la Política Pública LGBTI</t>
  </si>
  <si>
    <t>La Subdirección para Asuntos LGBTI territorializa la Política Pública LGBTI a partir de los lineamientos técnicos de la  Estrategia Territorial Integral Social adopatada por la entidad. A continuación se relacionan los principales logros de gestión:
En la localidad de Rafael Uribe Uribe realizó la reunión de la Mesa LGBTI interinstitucional, espacio que permite avanzar en el plan de diagnostico local con el fin de dar un panorama local en medio de la emergencia generada por el virus del COVID-19. Por otra parte, durante este periodo, en la localidad de Usaquén se logró la realización de la Red de Afecto LGBTI, mediante una acción presencial, que constituyó en visitar el Museo LGBTI, donde se reconoció la historia del movimiento tanto a nivel mundial como nacional. En la localidad de Ciudad Bolívar se realizó el alistamiento al proceso de Huerta Urbana de la Red de Afecto LGBTI en articulación con la Sub Red Sur y se realizó seguimiento a compromisos establecidos en reunión movimiento social e instituciones para desarrollar la sensibilización de 23 personas (operarios de malla vial) de la localidad. En la localidad de Kennedy se logra la articulación con la referente LGBTI de la Secretaría Distrital de Ambiente, en la que se realizó la acción interinstitucional en el marco del día de la tierra y el del árbol, siendo una fecha importante en el calendario ambiental, acompañado de un taller de educación ambiental acerca de la importancia de las huertas y los ecosistemas. También se concertó en la agenda de la jornada una acción de reflexión sobre el sistema de cuidado relacionado con la seguridad alimentaria, lo cual iría en sintonía a la misionalidad de la Secretaría Distrital de Integración Social. En la localidad de Santa Fe se realizó un proceso de sensibilización con el talento humano, guardas de seguridad y de servicios generales de la entidad,  con el objetivo de aportar a la transformación de imaginarios acerca de las personas de los sectores sociales LGBTI en clave de la atención. En el mes de marzo, se articuló una jornada con el Programa Mundial de Alimentos de la Unidad de Protección Social, específicamente con el proyecto “fortalecimiento de capacidades desde la Unidad de Protección Social,” que tiene como objetivo “Identificar, documentar y analizarlas medidas extraordinarias adoptadas por tres sistemas subnacionales (Bogotá, Cali, Pasto) de Protección Social para enfrentar la pandemia, con el fin de generar recomendaciones y formular una estrategia de trabajo con el gobierno nacional/local para fortalecer su capacidad de respuesta frente a futuros choques.</t>
  </si>
  <si>
    <t>Durante el período de reporte se registra como principal logro la elaboración concertada del Plan de Acción  de Política Pública para la garantía plena de los derechos de las personas lesbianas, gay, bisexuales, transgeneristas e intersexuales- LGBTI – y sobre identidades de género y orientaciones sexuales en el Distrito Capital.
Para ello, fue necesario realizar varias gestiones y actividades, las que se relacionan a continuación:
Se realizó la presentación de la cartilla de Prevención de Violencia a Personas LGBTI, documento cuyo tema central gira en torno a la prevención de violencias, que enmarca enfoque diferencial por identidades de género y orientaciones sexuales diversas. Este documento se construye como elemento para la atención de personas de los sectores sociales LGBTI, teniendo en cuenta la orientación sexual e identidad de género diversa.</t>
  </si>
  <si>
    <t xml:space="preserve">41
</t>
  </si>
  <si>
    <t xml:space="preserve">4. Liderar, formular, actualizar e implementar las políticas públicas sociales de competencia y participación desde el Sector de Integración Social, que contribuyan a la materialización de un nuevo contrato social y ambiental para la Bogotá del siglo XXI  </t>
  </si>
  <si>
    <t>Implementar los planes de acción de las políticas públicas del distrito</t>
  </si>
  <si>
    <t xml:space="preserve">Implementación de las herramientas de Política Social tanto la ETIS como la tropa social.
</t>
  </si>
  <si>
    <t xml:space="preserve">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t>
  </si>
  <si>
    <t>Planeación Institucional 
seguimiento y evaluación del desempeño institucional</t>
  </si>
  <si>
    <t>Inversión y funcionamiento</t>
  </si>
  <si>
    <t xml:space="preserve">Todos los proyectos de inversión de la Dirección Poblacional  </t>
  </si>
  <si>
    <t>todas las metas relacionadas con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</si>
  <si>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2010</t>
  </si>
  <si>
    <t>Liderar la implementación y seguimiento de las políticas públicas poblacionales competencia de la SDIS</t>
  </si>
  <si>
    <t xml:space="preserve"> - Actas de los espacios de política liderados por la SDIS
</t>
  </si>
  <si>
    <t xml:space="preserve">Realizar el 100% de las actas de los espacios de PPS liderados por la SDIS
</t>
  </si>
  <si>
    <t xml:space="preserve">Porcentaje de avance de las actas de los espacios de PPS liderados por la SDIS
</t>
  </si>
  <si>
    <t xml:space="preserve"> No. Actas elaboradas/No. espacios liderados  en el periodo* 100
</t>
  </si>
  <si>
    <t>soportes que evidencian la participación de la secretaria en los espacios de las politicas públicas sociales donde se reflejen los avances, compromisos y acuerdos relacionados con la implementación de las PPS a cargo de la SDIS en cada trimestre reportado</t>
  </si>
  <si>
    <t xml:space="preserve">Actas de los espacios de PPS liderados por la SDIS
</t>
  </si>
  <si>
    <t xml:space="preserve">Actas de los espacios de PPS liderados por la SDIS
</t>
  </si>
  <si>
    <t>Subdirección para la Infancia</t>
  </si>
  <si>
    <t xml:space="preserve">La Secretaría Distrital de Integración Social - SDIS, en cumplimiento de su misionalidad, es la entidad rectora de las políticas públicas poblacionales, por tanto, tiene la rectoría de la Política Pública de Infancia y Adolescencia - PPIA en cabeza de la Subdirección para la Infancia con la responsabilidad de liderar su desarrollo. Para la implementación y seguimiento a la PPIA se cuenta con una instancia de coordinación intersectorial que es el Comité Operativo Distrital de Infancia y Adolescencia – CODIA, reglamentado mediante la Resolución 0881 del 27 de mayo de 2020, el cual sesiona de manera bimestral, que cuenta con un espacio de articulación y gestión denominado Nodo Coordinador CODIA que sesiona mensualmente al igual que los Comités Locales de Infancia y Adolescencia – COLIAS.
Durante el primer trimestre se consolidó la delegación de los diferentes actores que participarán de manera permanente durante el 2021 en las instancias antes mencionadas, se construyó de manera colectiva y se aprobaron los planes de acción para esta vigencia tanto del CODIA, como de los COLIA. Se gestionó la información para la elaboración del informe de Monitoreo de las Condiciones de Vida de la Infancia y la Adolescencia - SMIA 2020 radicado en el Concejo de Bogotá el 29 de marzo y se radicó la matriz del Plan de Acción de política y documento cualitativo correspondiente al segundo semestre del 2020.
En cumplimiento de las agendas pactadas en los nodos, se brindaron en el CODIA los espacios solicitados por diferentes actores con el fin de socializar y promover productos, programas, servicios y estrategias a fin de multiplicar la información en cada sector y participar de manera conjunta en la construcción colectiva en favor de los derechos de las niñas, niños y adolescentes, como la Política Pública Nacional de apoyo y fortalecimiento técnico a la familia – ICBF y el programa de donación de sangre –SDS. Se realizó la convocatoria pública para invitar a organizaciones de la sociedad civil para que postulen sus nombres y puedan ser elegidas como uno de los dos miembros permanentes del Comité, se trabajó con niñas y niños de los Consejos Consultivos para llevar mensajes audiovisuales con sus voces e intereses como participantes de este espacio Distrital.  
En el marco de los COLIA que tienen como objetivo garantizar la articulación con el Comité Operativo Distrital de Infancia y Adolescencia y la socialización de la movilización que se planea o se realiza en las 20 localidades para la promoción y garantía de los derechos de las niñas, niños y adolescentes, se construyeron y aprobaron los planes de acción para la vigencia y se realizaron desde el mes de febrero sesiones mensuales en las 20 localidades del Distrito, debido a la organización institucional. Se lograron las siguientes actividades y articulaciones: Socialización de los avances del proceso de Evaluación Política Pública de Infancia y Adolescencia (2011-2021), presentación del balance, proyecciones y retos del plan de acción COLIA 2020; se continua en el proceso de articulación y gestión intersectorial, en lo que respecta a la socialización de la oferta de servicios y modalidades (ICBF, SED, SDM, SDS, SDIS, etc.) y la Conmemoración “Día de las Manos Rojas”.
</t>
  </si>
  <si>
    <t xml:space="preserve">La Secretaría Distrital de Integración Social - SDIS, en cumplimiento de su misionalidad, es la entidad rectora de las políticas públicas poblacionales, por tanto, tiene la rectoría de la Política Pública de Infancia y Adolescencia – PPIA 2011-2021 en cabeza de la Subdirección para la Infancia con la responsabilidad de liderar su desarrollo. Es así que, para su actualización o reformulación, adelanta el proceso de evaluación a partir del diseño de una metodología desde cuatro componentes: i) Evaluación de Resultados, ii) Evaluación Institucional; iii) Armonización con otras Políticas y iv) Identificación de nuevas brechas, necesidades y vulnerabilidades que afectan a las niñas, niños y adolescentes, que generará como resultado recomendaciones e insumos que aporten a una política pública fortalecida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Desde el CODIA, se ha gestionado el Comité Técnico Distrital que acompañará este proceso, como instancia de articulación y de decisión, junto con la Mesa Técnica Interna conformada por varias dependencias de la SDIS que apoya y hace seguimiento en las diferentes fases, sumado al acompañamiento técnico de la Secretaría Distrital de Planeación y del Departamento Nacional de Planeación.
Por otra parte, durante el segundo semestre, tanto el CODIA y su nodo coordinador, como los COLIAS y las mesas adscritas, sesionaron de acuerdo con la periodicidad establecida y de conformidad con las agendas concertadas en coherencia con los planes de acción formulados, en donde se socializaron temas de interés general y particular para la realización de acciones conjuntas en favor de la niñez y la adolescencia en el marco de la garantía de sus derechos, como: Socialización de resultados del informe SMIA con las voces de las niñas y los niños y como viven sus derechos, construcción colectiva del plan de acción de la Política Pública, conmemoración del 9 de abril “Día de la memoria y solidaridad con las víctimas del conflicto armado”, Celebración del Día de la Niñez en articulación con la Corporación Juego y Niñez – Brújula 2021, jornadas de cualificación, fortalecimiento técnico y socialización de oferta de servicios para la infancia y adolescencia, conmemoración del día internacional contra el trabajo infantil por parte de la Mesa Distrital para la Prevención y Erradicación del trabajo Infantil Ampliado-PETIA, activación de la Mesa de Identidades de Género y Orientaciones Sexuales IGOS para avanzar en la ruta de atención para casos de niños, niñas, intersexuales y adolescentes que son vulnerados por expresar su orientación sexual; Modificar el documento técnico “Re creando Sexualidades y Cuerpos” y procesos de movilización social en favor del respeto por la diferencia. Presentación del video del Consejo Distrital de Niños, Niñas y Adolescentes sobre su opinión respecto a la emergencia sanitaria y actualidad virtual, Socialización de las acciones desarrolladas frente a las Alertas Tempranas 046 de 2019 y la 010 de 2021 en la Mesa de Prevención del Reclutamiento, Uso y Utilización de Niños, Niñas y Adolescentes – PRUUNNA, entre otras.
Así mismo, se realizaron las mesas Distritales y locales para la implementación, articulación y seguimiento de la Ruta Integral de Atenciones desde la Gestación hasta la Adolescencia, en donde la activación de la mesa técnica para la consolidación del Sistema de Seguimiento Niño a Niño ha tomado un lugar relevante para avanzar en la validación, actualización y consolidación de la información de los actores involucrados. 
</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</si>
  <si>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</si>
  <si>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 xml:space="preserve">todos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</si>
  <si>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2011</t>
  </si>
  <si>
    <t>creciente</t>
  </si>
  <si>
    <t>Subdirección para la Juventud</t>
  </si>
  <si>
    <t>Es un comité en el que participan los jóvenes representantes de las plataformas de juventud locales y distrital, entes de control, Personería Distrital, y Veeduría, Observatorios de Juventud, y desde la institución la SDIS como rectora de política, se realiza el comité mediante reunión de comité del 5 de febrero de 2021, como consta en el acta y en el cual participan delegados de plataformas de varias localidades así como observatorio ciudadano, personería y veeduría, consejería presidencial Colombia joven, Idpac, y las secretarias distritales de educación, planeación y ambiente; Se presenta un balance del estado actual del SDJ y circunstancias que invitan a la actualización del mismo. Cabe aclarar, que con base en el documento de evaluación del SDJ realizado por la SDP en 2019 La necesidad puntual de actualización viene desde el proceso de formulación de la nueva política pública, inicia en 2016 cuando el decreto 482 de 2006, era la Política Pública de Juventud, cumple su periodo. Es necesario generar mejorar en el Sistema Distrital de Juventud, ya se vieron en el balance y además por ser tan alargada las armonizaciones.</t>
  </si>
  <si>
    <t xml:space="preserve">La Secretaría de Integración Social, a través de la Subdirección para la Juventud, como rectora de la Política Pública Distrital de Juventud 2019-2030, aprobada mediante CONPES DISTRITAL No. 8 el 16 de diciembre del 2019, lidera el proceso de articulación con instancias de participación para la implementación y territorialización de la misma. A continuación, se anexa informe respecto al proceso de articulación con las instancias de participación respecto a la implementación de la Política Pública de Juventud para el mes de abril del 2021. 
Esta es una instancia institucional para el seguimiento y coordinación de la  Implementación de la política pública de juventud, la cual preside la Secretaría Distrital de Integración Social, y la Secretaría Técnica la lleva el Instituto Para la Participación y Acción Comunal -IDPAC. La conforman los sectores de: Educación, Salud, Desarrollo Económico, Cultura, Integración Social, Gobierno, Hábitat, Ambiente, Movilidad, Mujer, Seguridad Justicia y Convivencia, Planeación.
Se anexa 3 actas de reunión de fechas 8 de abril de 2021, 6 de mayo de 2021 y 3 de junio de 2021.
Los avances y retos se han desarrollado en las siguientes líneas de acciones: 
Articulación interinstitucional para el seguimiento a la implementación del primer trimestre de 2021 del plan de acción indicativo del CONPES No. 8 de Política Pública Distrital de Juventud.
Coordinación en las modificaciones y correcciones al Plan de Acción Indicativo del CONPES No.8 de Política Pública de Juventud.
Articulación con los sectores de la Mesa de Trabajo de Juventud en la propuesta para
actualización del Sistema Distrital de Juventud -SDJ como parte de la implementación de un producto del Plan de Acción Indicativo del CONPES No. 8 de Política Pública de Juventud.
Coordinación interinstitucional para el agendamiento de socialización de la resolución de emitida por la registraduría para la difusión del calendario electoral de la elección de Consejos de Juventud.
Coordinación del comité de seguimiento a la implementación de la política pública de juventud, especialmente en la revisión de l proyecto de decreto del SDJ.
</t>
  </si>
  <si>
    <t xml:space="preserve">Implementación de las herramientas de Política Social tanto la ETIS como la tropa social.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</si>
  <si>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2012</t>
  </si>
  <si>
    <t>Subdirección para la familia</t>
  </si>
  <si>
    <t>Se realizó reunión del comité operativo distrital para las familias el día 18 de febrero de 2021 donde se presento la propuesta del plan de trabajo del comité año 2021, se realizó Socialización del plan de acción de la PPPF por parte de cada una de las entidades y se realizó probación del plan de acción de la PPPF 2021-2025, dando cumplimiento a la periodicidad establecida.</t>
  </si>
  <si>
    <t xml:space="preserve">Se realizaron reuniones los días 22042021 (acta 03) y 06052021 (acta 04), donde se presentaron los temas relacionados con el día de la familia, avances en el proceso de actualización del plan de acción de la PPPF 2021-2025 entre otros dando cumplimiento a la periodicidad establecida.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</si>
  <si>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2013</t>
  </si>
  <si>
    <t xml:space="preserve">Porcentaje de avance en las actas de los espacios de PPS liderados por la SDIS elaboradas
</t>
  </si>
  <si>
    <t>Subdirección para la Adultez</t>
  </si>
  <si>
    <t>1. Se realiza la primera sesión del Comité Distrital de Adultez (CODA), el cual inicia la sesión con la verificación del quorum segun lo establecido en la resolución 699 de 2012 y en el cual se tratan los siguientes puntos: 1. Saludo y bienvenida del Subdirector para la Adultez; 2. Seguimiento de los avances del plan de acción de la Política Pública de y para la Adultez en el año 2020; 3. Aprobación del plan de trabajo del CODA para la vigencia 2021 (al ser la primera sesión del año); 4. Avance del proceso de actualización del plan de acción de la Política Pública de y para la Adultez 2021-2044, en especifico, se desarrolla la aprobación del árbol del problemas de la política; 5. Compromisos y varios, entre los que se resalta la programación de la siguiente sesión para el 26 de mayo de 2020 y se resalta la necesidad de tener una sesión adicional en el mes de Junio ya que que se debe hacer entrega del plan de acción de la política actualizado mediante la metodología CONPES y este debe ser aprobado por el CODA, como instancia coordinadora de la implementación de la PPA.
2. Se lleva a cabo la Primera sesión del año del Comité Operativo Distrital para el Fenómeno de Habitabilidad en Calle (CODFHC), se inicia este espacio con la apertura y verificación del Quorum, dando lugar al desarrollo de los siguientes puntos de la agenda: 1. Saludo y bienvenida del Subdirector para la Adultez; 2. Presentación y aprobación del Plan de trabajo del CODFHC para la vigencia 2021; 3. Presentación por parte de la Secretaria Distrital de Salud del plan de vacunación para la población habitant de calle, presentación que expone las diferentes etapas del plan y la alineación del mismo con el plan nacional de vacunación para COVID-19; 4. Aprobación del arbol de problemas de la Política Pública Distrital para le Fenómeno de Habitabilidad en Calle en el marco del proceso de actualización de la política mediante la metodología CONPES, al respecto en el comité se decide que los miembros enviaran su aprobación via correo electrónico dado el tiempo que queda de la sesión; 5. Varios y compromisos, entre los que se destacan la programación de mesa técnica del componente de movilización social y redes de apoyo social para mayo de 2021, compartir link con información de Censos de habitantes de calle en el pais 2019 y 2020 de parte del DANE, y programación de mesa de apoyo técnico para el mes de mayo de 2021 para tratar propuestas de Secretaría Juriídica.</t>
  </si>
  <si>
    <t xml:space="preserve">Durante el primer semestre, se desarrollan los siguientes Comité Operativo Distrital de Adultez (CODA):
1. Comité Operativo Distrial de Adultez el día marzo 24 del  2021, en este comité los temas abordados fueron: a) Seguimiento Avances del Plan de Acción de la Política Pública de y para la Adultez; b) Aprobación Plan de trabajo CODA 2021; c) Avance proceso actualización plan de acción PPA 2021-2044: Aprobación Árbol de problemas.
Durante el espacio, se socializaron las acciones desarrolladas en el marco de la actualización del Plan de acción de la PPA, logrando la aprobación del árbol de problemas. 
2. Comité Operativo Distrital de Adultez el día 27 de mayo del 2021, en este comité los temas abordado fueron: a)Información pobreza extrema en Bogotá (DANE), presentación a cargo del Doctor Juan Daniel Oviedo; b) Balance plan de trabajo 2021: Priorización actualización plan de acción 2021-2025; c)Tablero virtual: Aportes y recomendaciones desde cada sector para la reformulación de la Política Pública de y para la Adultez.
3. Comité Operativo Extraordinario de Adultez, realizado el 29 de junio del 2021, en este espacio los temas abordados fueron: a) Aprobación Plan de acción PPA. Desde la Secretaría Técnica, se realiza la presentación de los resultados y productos concertados con cada Entidad.
Por otra parte y como acción de seguimiento a la Política Pública, se adelantaron las siguientes mesas de actualización:
1.Mesa de actualización del 15 de febrero: en este espacio, se abordaron temas centrales relacionados con la revisión y aprobación del plan de trabajo 2021, así mismo se informa a la mesa que como resultado del  análisis situacional y del diagnóstico se estableció la propuesta del árbol de problemas en el que se identificó el problema central (relacionado con el objetivo general de la Política Pública) y las causas (relacionadas con los objetivos específicos de la Política Pública). Proyectado durante la sesión
2. Mesa de Actualización 5 de marzo del 2021: Se informa a los participantes de la mesa que en el marco del proceso de actualización del plan de acción de la PPA, es necesario revisar la propuesta de árbol de problemas, a partir de los aportes remitidos a la secretaría técnica entre el 11 y el 24 de febrero, de acuerdo con los compromisos establecidos en la primera sesión de la mesa.
3. Mesa de Actualización  30 de abril: De acuerdo con los aportes y observaciones finales, se procede con la aprobación del árbol de problemas para presentarlo en la primera sesión del Comité Distrital de Adultez (CODA), a realizarse el 24 de marzo de 2021. 
4. Mesa de Actualización 1 de junio: Se realiza la socialización de los resultados derivados el árbol de problemas y se realiza el taller Aspectos Metodológicos para la Elaboración del Plan de Acción de Políticas Públicas Distritales, con el apoyo de la Secretaría de Planeación.
Respecto de la Política Pública del fenómeno de habitabilidad en calle, durante el primer semestre, se desarrollan los siguientes Comité Operativo Disrtrial (PPDFHC)
1.  Comité Operativo Distrital PPDFHC que fue realizado el 25 de marzo del  2021, en el cual se abordaron los siguientes temas: a) Plan de trabajo CODFHC; b) Plan de vacunación para la población habitante de calle; c) Aprobación del árbol de problemas actualizado; d) Aprobación armonización plan indicativo. El punto central de este Comité estuvo centrado en la aprobación del Arbol de problemas en el marco de la actualización del Plan de acción de la Pólítica, se aprueba y se  acuerda con las y los integrantes de la instancia que, se enviará la última versión del árbol de problemas, por correo electrónico para que se allegue a la secretaría técnica el concepto de aprobación, máximo el 30 de marzo de 2021. Así mismo por medio electrónico se enviará la propuesta de armonización entre el plan indicativo y el plan de acción actualizado, para conocimiento de todos los sectores.
2. Comité Operativo Distrital PPDFHC realizado el 26 de mayo del  2021, en el cual se abordaron los siguientes temas: a) Tablero virtual:Aportes de los miembros de las distintas Entidades  sobre lo que se espera de la PPDFHC entre2021-2025 y los nuevos horizontes de la politica pública para el 2025. b)Balance plan de trabajo 2021:Priorizacion actualización plan de acción 2021-2025. Se realiza la presentación del plan de trabajo haciendo especial énfasis en la importancia de continuar aunando esfuerzos para lograr la  actualización del plan de acción de la politica, en este espacio se relata a las Entidades participantes sobre como ha avanzado el proceso y se especifica que la etapa  siguiente será la concertación de productos.c) Balance PA armonizado 2020-II(SDP).La profesional Yenny Onatra, hace la presentación general del balance de las acciones armonizadas del plan de acción 2016-2020. d) Avances en el plan de vacunacion.- SDS; e) propuesta de armonización Plan Indicativo: Nicolas sierra profesional de la dirección de análisis y diseño estratégico de SDIS realiza la exposición de los puntos claves del plan indicativo- cadena de valor, caracteristicas del plan indicativo, y las características del Plan indicativo con el CONPES D..C
Otras instancias de seguimiento a la PPDFHC fueron:
Mesas de Apoyo técnico por componente. 
* Mesa de desarrollo Humano 17 de marzo del 2021
* Mesa de desarollo urbano Incluyente 4 de mayo del 2021
* Generación de ingresos 17 de marzo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</si>
  <si>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2014</t>
  </si>
  <si>
    <t xml:space="preserve">Porcentaje de avance de las actas elaboradas de los espacios de PPS liderados por la SDIS
</t>
  </si>
  <si>
    <t>Subdirección para la Vejez</t>
  </si>
  <si>
    <t>Participación de los(as) delegados(as) de las entidades que hacen parte del proceso de implementación de la Política Pública, ser avanzó en la socialización de la ley 2040 de 2020 y el proceso de vacunación contra el COVID-19 de las personas mayores en la ciudad.
Se convocó la realización del Comité Operativo de Envejecimiento y Vejez, dicha convocatoria en bimensual, la primera se realizó en el mes de febrero de 2021</t>
  </si>
  <si>
    <t>Se convocaron la sesiones ordinarias del Comité Operativo de Envejecimiento y Vejez - COEV para el mes de febrero - Abril - 2 sesiones ordinarias en Junio y 1 extraordinaria, de cada sesión se realizó el acta con la respectiva verificación y aval de los(as) asistentes a la sesión.</t>
  </si>
  <si>
    <t>Informe anual consolidado y publicado de las PPS</t>
  </si>
  <si>
    <t xml:space="preserve">Informe anual de la implementación y seguimiento de las  6 PPS  </t>
  </si>
  <si>
    <t xml:space="preserve">
Informe de la implementación y seguimiento  a las PPS publicado. </t>
  </si>
  <si>
    <t xml:space="preserve">Informe de seguimiento a la implementación de las 6 PPS consolidado y publicado </t>
  </si>
  <si>
    <t>soportes que evidencian la participación de la secretaria en los espacios de las politicas públicas sociales donde se reflejen los avances, compromisos y acuerdos relacionados con la implementación de las PPS a cargo de la SDIS</t>
  </si>
  <si>
    <t xml:space="preserve"> Informe seguimiento de los planes de acción de las políticas publicas lideradas por la SDIS </t>
  </si>
  <si>
    <t>60
55
13  
14</t>
  </si>
  <si>
    <t xml:space="preserve">26.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
2. Implementar un plan de acción para coordinar la implementación y el seguimiento de la PPPF. 
21.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
24. Implementar una (1) estrategia de  gestión interinstitucional que permita  la movilización social y el desarrollo de  capacidades de los adultos y adultas identificados en vulnerabilidad, fragilidad social o afectados por emergencias sanitarias en la ciudad de Bogotá
</t>
  </si>
  <si>
    <t>Integridad, 
Planeación Institucional, Participación ciudadana en la gestión pública, acceso a la información pública y lucha contra la corrupción,
Transparencia.
Política de seguimiento y evaluación al desempeño Institucional</t>
  </si>
  <si>
    <t>Formulación y articulación de las políticas sociales</t>
  </si>
  <si>
    <t>Inversión 
financiación</t>
  </si>
  <si>
    <t xml:space="preserve">7770 Compromiso con el envejecimiento activo y una Bogotá cuidadora e incluyente 
</t>
  </si>
  <si>
    <t>Implementar el 100% de acciones del Plan de Acción de la Política Publica Social para el Envejecimiento y la Vejez 
Implementar un plan de acción para coordinar la implementación y el seguimiento de la PPPF. 
Desarrollar un (1) estrategia de seguimiento y monitoreo de las acciones que contribuyen con la implementación y articulación de la Política Pública Distrital para la Habitabilidad en Calle.</t>
  </si>
  <si>
    <t>Política pública social para el envejecimiento y para la vejez 2010-2025- Decreto 345 de 2011</t>
  </si>
  <si>
    <t>Actualizar el plan de acción de la PP  Social para el envejecimiento y para la vejez 2010-2025</t>
  </si>
  <si>
    <t>Plan de acción de la PP  Social para el envejecimiento y para la vejez 2010-2025 actualizado</t>
  </si>
  <si>
    <t>Un (1) Plan de acción de la Politica Publica Social actualizado y en ejecución</t>
  </si>
  <si>
    <t>Plan de acción de la Politica Publica actualizado</t>
  </si>
  <si>
    <t xml:space="preserve">Plan de Acción  de la Política Pública </t>
  </si>
  <si>
    <t>Documentos de plan de acción de la Politica Publica Social actualizado</t>
  </si>
  <si>
    <t>1 Plan de acción actualizado</t>
  </si>
  <si>
    <t>Se consolidó el trabajo intersectorial para adelantar el proceso de actualización del Plan de Acción de la Política Pública Social de Envejecimiento y Vejez. Se consiguió concertar 76 productos para el cumplimiento el plan de los cuales SDIS tiene 32. Se carga Plan de acción actualización, vale la pena aclarar que  son versiones preliminares dado que se envió a Dirección Poblacional para revisión, ajuste y válidacion de las áreas encargadas</t>
  </si>
  <si>
    <t xml:space="preserve">
7752 - Contribución a la protección de los derechos de las familias especialmente de sus integrantes afectados por la violencia intrafamiliar en la ciudad de Bogotá
</t>
  </si>
  <si>
    <t>Política Pública para las Familias</t>
  </si>
  <si>
    <t>Actualizar el plan de acción de la PP para las familias 2011-2025</t>
  </si>
  <si>
    <t>Plan de acción de la PP para las familias 2011-2025 actualizado</t>
  </si>
  <si>
    <t>Plan de Acción  de la Política Pública actualizado</t>
  </si>
  <si>
    <t>Se remite el plan de acción de la política pública actualizado según acta de aprobación de 18 de febrero de 2021.</t>
  </si>
  <si>
    <t xml:space="preserve">
7757 Implementación de estrategias y servicios integrales para el abordaje del fenómeno de habitabilidad en calle en Bogotá</t>
  </si>
  <si>
    <t>Política Publica del Fenómeno de habitabilidad en Calle</t>
  </si>
  <si>
    <t>Actualizar el plan de acción de la PP para el fenómeno de habitabilidad en calle 2015-2025</t>
  </si>
  <si>
    <t>Plan de acción de la  PP para el fenómeno de habitabilidad en calle 2015-2025 actualizado</t>
  </si>
  <si>
    <t xml:space="preserve"> Plan de acción actualizado de Política Pública</t>
  </si>
  <si>
    <t xml:space="preserve">Durante el período solicitado abril-junio, se continua con el ejercicio de  actualización del Plan de acción de la PPDFHC, teniendo en cuenta las orientaciones dadas por el CONPES D,C.Para ello, se desarrollaron las siguientes acciones:
1.Socialización en la mesa de actualización del plan de acción de la Política, sobre  los avances del proceso de actualización del plan de acción de su plan de acción. En este espacio se realizó la retroalimentación de la última  la versión del árbol de problemas, a fin de lograr su  validación por parte de las entidades distritales.
2. En el mes de abril se da inicio al proceso de construcción de resultados, y productos. Para este ejercicio, se llevaron a cabo sesiones de trabajo entre la Subdirección para la Adultez y la Dirección de Análisis y Diseño Estratégico DADE, con el fin de formular la propuesta de fines y resultados para los seis componentes de la PPDFHC. Estos resultados derivados de los efectos directos del árbol de problemas concertado con los actores de la PPDFHC.
Se realizaron las seis mesas técnicas de los componentes de la PPDFHC, estos espacios se encaminaron a la socialización de los resultados planteados por la SDIS en el marco de la política, así como a su concertación con los demás actores participantes.   Posteriormente, se desarrollaron mesas internas entre la Subdirección para la Adultez y la Dirección de Análisis y Diseño a fin de formular las estrategias o medios requeridos para alcanzar los fines y resultados concertados de cara a los seis componentes de la PPDFHC. 
3. En los meses de mayo y junio inicia el proceso de concertación de productos con las distintas entidades, ejercicio realizado a través de mesas virtuales, cuyo resultado fue la concertación de resultados y productos.
3. El día 26 de mayo,se llevó a cabo el segundo comité operativo del fenómeno de habitabilidad en calle, en el espacio, se socializaron los avances obtenidos hasta el momento respecto de la  actualización del plan de acción y se solicitó ajustar los tiempos de entrega para poder cumplir con las fechas planteadas por Secretaría Distrital de Planeación par ala entrega del plan de acción.
En sesión del Comité Extraordinario del 01  julio de 2021, se realiza la presentación de los resultados y productos para aprobación en mesa.
</t>
  </si>
  <si>
    <t xml:space="preserve">Política Publica para la adultez. </t>
  </si>
  <si>
    <t>Actualizar el plan de acción de la PP de y para la adultez 2011-2044</t>
  </si>
  <si>
    <t>Plan de acción de la PP de y para la adultez 2011-2044 actualizado</t>
  </si>
  <si>
    <t>Uno (1) Plan de acción de la Politica Publica Social actualizado y en ejecución</t>
  </si>
  <si>
    <t>Durante el período comprendido entre abril y junio, la Subdirección para la Adultez, continúo con el ejercicio de actualización del plan de acción de la Política Pública de y para la adultez PPA, teniendo en cuenta las orientaciones dadas por el CONPES D,C para la actualización de las Políticas Públicas. Para ello se desarrollaron las siguientes acciones:
1. En mesa de actualización del 14 de abril se socializa a las Entidades: a)  Presentación del avance en el proceso de actualización del plan de acción  b)Presentación del árbol de problemas y de objetivos, aprobado en el mes de marzo, Socialización de propuesta de estrategias y productos por parte de la SDIS; de acuerdo con la revisión del análisis situacional, diagnostico actualizado y de las causas y efectos indirectos derivados del árbol del probemas. Se informa a las entidades el apaso a seguir relacionado con la concertación de mesas para la definición de productos en el mes de abril.
2. En el mes de abril se da inico al ejericio de concertación de productos ( etapa extensa que se extendió hasta el mes de junio) y el cual surtió el desarrollo de las siguientes acciones: a) Programación de sesiones con cada una de las Entidades con el fin de socializar un primer borrador de productos sugeridos por la SDIS y construidos  con base en el proceso de análisis del árbol de problemas.b) Elaboración de actas de cada una de las sesiones adelantadas. c). Presentación en cada una de las sesiones de la PPA, dimensiones estructuturantes, hoja de ruta de los pasos desarrollados para dar inicio a la concertación de productos, En este espacio se recordó nuevamente los resultados del árbol de problemas. d). Una vez llevada a cabo la primera sesión con los sectores, se da inicio a la segunda etapa mediante el seguimiento a los acuerdos establecidos en la primera la sesión, se recibieron contrapropuestas con base en la revisión hecha por cada sector frente a la primera propuesta. e). Con algunos sectores, se llevaron a cabo otras sesiones de concertación para definir la responsabilidad de algunos sectores frente a los resultados definidos. f). En mesa de actualización del día 12 de mayo de 2021 se adelantó  el taller : Aspectos Metodológicos para la Elaboración del Plan de Acción de Políticas Públicas Distritales liderados por la Secretaría de planeación, el cual incluyó aspectos metodológicos para la Elaboración del Plan de Acción de Políticas Públicas Distritales.g). Fue enviada la matriz plan de acción con sus respectivos instructivos, con el fin de que las Entidades, iniciaran su proceso de diligenciamiento. Posteriormente el equipo  de políticas públicas inicia le proceso de acompañamiento y revisión de la matriz plan de acción para entrega oficial. . h) Taller de indicadores y ODS a cargo de la Secretaría de Planeación, taller realizado a las Entidades en sesión de mesa de actualización el 12 de mayo 
3.En sesión del Comité Extraordinario del 29 de junio de 2021, se realiza la presentación de los resultados y productos para aprobación en mesa.
4. Entrega de la primera versión del Plan de acción de la PPA  a Poblacional 01 de julo 2021</t>
  </si>
  <si>
    <t>Consolidación, revisión, ajuste y publicación del informe de implementación y seguimiento de las políticas públicas poblacionales competencia de la SDIS</t>
  </si>
  <si>
    <t xml:space="preserve">Un (1) informe anual del seguimiento a las PPS consolidado y publicado </t>
  </si>
  <si>
    <t xml:space="preserve">
Informes de seguimiento a las PPS </t>
  </si>
  <si>
    <t>Informe de seguimiento  a las PPS</t>
  </si>
  <si>
    <t xml:space="preserve"> Informe anual de las políticas publicas lideradas por la SDIS </t>
  </si>
  <si>
    <t>Un (1) informe anual de las PPS consolidado y publicado</t>
  </si>
  <si>
    <t xml:space="preserve">
No.  informes de seguimiento a las PPS </t>
  </si>
  <si>
    <t>No. informes de seguimiento elaborados/No. Informes de seguimiento programados*100</t>
  </si>
  <si>
    <t xml:space="preserve"> Informe anual de  la política publica de infancia entregado a la Dirección Poblacional  </t>
  </si>
  <si>
    <t xml:space="preserve"> Un (1) informe anual de las PPS consolidado y publicado</t>
  </si>
  <si>
    <t xml:space="preserve">
Informe de seguimiento a las PPS consolidado y publicado </t>
  </si>
  <si>
    <t>Informe de seguimiento de las PPS</t>
  </si>
  <si>
    <t xml:space="preserve"> Informe anual de  la política publica de juventud entregado a la Dirección Poblacional  </t>
  </si>
  <si>
    <t xml:space="preserve">
Informes de seguimiento a las PPS consolidado y publicado </t>
  </si>
  <si>
    <t>Informe de seguimiento a las PPS elaborado</t>
  </si>
  <si>
    <t xml:space="preserve"> Informe anual de  la política publica de familia entregado a la Dirección Poblacional  </t>
  </si>
  <si>
    <t xml:space="preserve">
Informe de seguimiento a las PPS  consolidado y publicado</t>
  </si>
  <si>
    <t>Informes de seguimiento de la PPS</t>
  </si>
  <si>
    <t xml:space="preserve"> Informe anual de  la política publica de vejez entregado a la Dirección Poblacional  </t>
  </si>
  <si>
    <t>Informes de seguimiento elaborados</t>
  </si>
  <si>
    <t xml:space="preserve"> Informe anual de  la política publica de adultez entregado a la Dirección Poblacional  </t>
  </si>
  <si>
    <t xml:space="preserve">Todas las metas </t>
  </si>
  <si>
    <t>Fortalecimiento organizacional y simplificación de procesos</t>
  </si>
  <si>
    <t xml:space="preserve">Inversión y Funcionamiento </t>
  </si>
  <si>
    <t>Población Afrodescendiente - Decreto 151 de 2008
Población Raizal - Decreto 554 de 2011
Pueblo Rom  o Gitano - Decreto 2957 de 2010
Pueblos indígenas - Decreto 543 de 2011</t>
  </si>
  <si>
    <t>Coordinar con las áreas técnicas el seguimiento a las acciones afirmativas en el marco de la implementación del artículo 66 del PDD por un nuevo contrato social y ambiental para la Bogotá del S.XXI</t>
  </si>
  <si>
    <t>informes de seguimiento a las acciones concertadas en el Plan Integral de Acciones  Afirmativas -PIAA- de los  grupos  étnicos con el sector social.</t>
  </si>
  <si>
    <t>Cuatro (4) informes de seguimiento  a PIAA de los grupos étnicos</t>
  </si>
  <si>
    <t>Informes de seguimiento  a PIAA de los grupos étnicos elaborados</t>
  </si>
  <si>
    <t>No. informes de seguimiento elaborados / No. informes de seguimiento programados</t>
  </si>
  <si>
    <t xml:space="preserve">Porcentaje de informes entregados de acuerdo con los informes programados  </t>
  </si>
  <si>
    <t xml:space="preserve">2 informes de seguimiento correspondientes al primer y segundo trimestre </t>
  </si>
  <si>
    <t xml:space="preserve">1 informe de seguimiento correspondiente al tercer trimestre </t>
  </si>
  <si>
    <t xml:space="preserve">1 informe de seguimiento correspondiente al cuarto trimestre </t>
  </si>
  <si>
    <t xml:space="preserve">Se entrega 2 informes de seguimiento a PIAA de los grupos etnicos primer trimestre y segundo trimestre ( se entrega el día 27 de Julio  según programación por parte del Sector ) </t>
  </si>
  <si>
    <t xml:space="preserve">No aplica </t>
  </si>
  <si>
    <t>Mujer y equidad de género - Decreto 166 de 2010
Ley de víctimas
 Prevención y atención del consumo de SPA - Decreto 691 de 2011</t>
  </si>
  <si>
    <t>Coordinar las acciones intrasectoriales para el seguimiento de las políticas públicas de Mujer y Equidad de Género, de Atención a Víctimas del Conflicto Armado Interno, de Actividades Sexuales Pagas y de Prevención y Atención del Consumo de Sustancias Psicoactivas.</t>
  </si>
  <si>
    <t>informes de seguimiento a las acciones establecidas para las políticas públicas de Mujer y Equidad de Género, de Atención a Víctimas del Conflicto Armado Interno y de Actividades Sexuales Pagas, de Prevención y Atención del Consumo de Sustancias Psicoactivas.</t>
  </si>
  <si>
    <t>Dieciseis (16) informes seguimiento a las implementación de las políticas públicas de Mujer y Equidad de Género, de Atención a Víctimas del Conflicto Armado Interno y de Actividades Sexuales Pagas, de Prevención y Atención del Consumo de Sustancias Psicoactivas.</t>
  </si>
  <si>
    <t>Informes de seguimiento a políticas públicas diferenciales acompañadas por la SDIS elaborados</t>
  </si>
  <si>
    <t xml:space="preserve"> No. informes de seguimiento elaborados / No. informes de seguimiento programados </t>
  </si>
  <si>
    <t>Número de informes de política públicade acuerdo con la programación</t>
  </si>
  <si>
    <t xml:space="preserve">4 informes de seguimiento (uno por cada política Mujer y Equidad de Género, de Atención a Víctimas del Conflicto Armado Interno, de Actividades Sexuales Pagas y de Prevención y Prevención y Atención del Consumo de Sustancias Psicoactivas.) </t>
  </si>
  <si>
    <t>4 informes de seguimiento (uno por cada política Mujer y Equidad de Género, de Atención a Víctimas del Conflicto Armado Interno, de Actividades Sexuales Pagas y de Prevención y Prevención y Atención del Consumo de Sustancias Psicoactivas.)</t>
  </si>
  <si>
    <t xml:space="preserve">Se entrega:  Informe No. 1. Seguimiento a la política pública de Atención a Víctimas del Conflicto Armado Interno. Vigencia 2020 y enero – marzo 2021. El informe incluye la evidencia de entrega del seguimiento al PAD vigencia 2020, igualmente se adjunta la matriz XLS seguimiento PAD cuarto trimestre 2020.  si bien se cuenta con los datos de atenciones realizadas a población víctima en los servicios sociales de la entidad durante el primer trimestre 2021, la matriz de seguimiento PAD se encuentra en consolidación. La programación  de entrega  oficial a la ACDVPR  es el 16 de abril 2021.
Adicionalmente se entrega primer informe de seguimiento de la política de mujer y equidad de género que contempla las concertaciones realizadas. 
Además, se realizó entrega del informe de actividades sexuales pagas que corresponde al primer semestre del 2021.
Por ultimo, se entregó la política pública de prevención y atención del consumo de sustancias psicoactivas. </t>
  </si>
  <si>
    <t>Se entrega : 1 Informe de política pública de Atención a Víctimas del Conflicto Armado Interno. Vigencia 2020 y enero – marzo 2021 y la matriz XLS seguimiento PAD I Trimestre 2021. Así msmo, se entrega matriz de seguimiento PAD II Trimestre se encuentra en consolidación, corte Enero 01 a junio 30, programada para entrega el 16 de julio 2021, la cual se acompaña del informe descrito.
Adicionalmente, se entrea primer informe de la política de ujer y equidad de género. 
Además, se realizó entrega del informe de actividades sexuales pagadas para el segundo trimeste 2021
Por ultimo se entregó la política pública de prevención y atención al consumo de sustancias psicoactivas</t>
  </si>
  <si>
    <t xml:space="preserve">no aplica </t>
  </si>
  <si>
    <t xml:space="preserve">Todas las metas a cargo de la Dirección Poblacional  </t>
  </si>
  <si>
    <t xml:space="preserve">Planeación Institucional, Seguimiento y evaluación del desempeño institucional , Control Interno </t>
  </si>
  <si>
    <t xml:space="preserve">Prestación de Servicios sociales para la inclusión social, formulación y articulación de políticas sociales </t>
  </si>
  <si>
    <t>7770: 1-2-3-4
7756: 2-4-5
7752: 3
7771: 1-2
7740: 3-4-5
7744: 2-3-5-6
7757: 3-4</t>
  </si>
  <si>
    <t>no aplica</t>
  </si>
  <si>
    <t xml:space="preserve">Realizar el seguimiento a la implementación de los servicios sociales a cargo de la Dirección Poblacional  en el marco del sistema distrital de cuidado y las innovaciones sociales contempladas en el PDD 2020-2014 </t>
  </si>
  <si>
    <t xml:space="preserve">Informes de avance a la implementación de los servicios sociales de la  Dirección Poblacional  que refleje el desarrollo del sistema distrital de cuidado y las innovaciones sociales contempladas en el PDD 2020-2014 </t>
  </si>
  <si>
    <t xml:space="preserve">Cuatro (4) informes de seguimiento a la implementación de los servicios sociales </t>
  </si>
  <si>
    <t xml:space="preserve">Informes de seguimiento a la implementación de los servicios sociales elabarados </t>
  </si>
  <si>
    <t xml:space="preserve">
 No. Informes de seguimiento elaborados / No. Informes de seguimiento programados</t>
  </si>
  <si>
    <t>Documentos de seguimiento a los servicios sociales de la Dirección Poblacional  que refleje el desarrollo del sistema distrital de cuidado y las innovaciones sociales contempladas en el PDD 2020-2014 elaborados de acuerdo con lo programado</t>
  </si>
  <si>
    <t xml:space="preserve">Informe trimestral de seguimiento a los servicios sociales de la Dirección Poblacional </t>
  </si>
  <si>
    <t>Se realizó informe trimestral de enero a marzo 2021; en el que se evidencia el procceso de aprobación de los servicios sociales en el marco de la mesa GIS. Se proyecta la aprobacion de 20 servicios y 54 modalidades para Poblacional, aprobados en trimestre: 8 servicios y 27 modalidades.</t>
  </si>
  <si>
    <t xml:space="preserve">Se hace entrega de informe trimestral de Abril a Junio del 2021, en el que se evidencia el proceso de aprobación de 21 servicios y 57 modalidades. Avance en la creación del portafolio de servicios viabilización de ajustes en los servicios en mesa GIS del 7 de Junio de acuerdo con la resolución 509 de 2021. </t>
  </si>
  <si>
    <t>47. Implementar la estrategia “Más territorio Menos Escritorio” que consiste en la visita de 691 unidades operativas, por parte del equipo directivo, en donde se evalúan las condiciones de infraestructura y prestación de los servicios para proyectar su optimización y manejo eficiente de los recursos</t>
  </si>
  <si>
    <t>Política de seguimiento y evaluación al desempeño Institucional</t>
  </si>
  <si>
    <t>Elaborar documentos de línea técnica que orienten las nuevas modalidades, estrategias, atenciones de los nuevos servicios y los servicios sociales transformados</t>
  </si>
  <si>
    <t xml:space="preserve">Documentos técnicos para la orientación de las nuevas modalidades, estrategias, atenciones de los nuevos servicios y los servicios sociales transformados </t>
  </si>
  <si>
    <t>Siete (7) documentos técnicos orientadores de las nuevas modalidades del Proyecto</t>
  </si>
  <si>
    <t>Porcentaje de avance en los documentos técnicos elaborados.</t>
  </si>
  <si>
    <t>(Número de documentos técnicos elaborados/Número de documentos técnicos programados)*100</t>
  </si>
  <si>
    <t>Avance en la construcción de los documentosde acuerdo con las evidencias programadas</t>
  </si>
  <si>
    <t xml:space="preserve">Avance en la construcción de los documentos tecnicos programados </t>
  </si>
  <si>
    <t xml:space="preserve">Documentos finales tecnicos elaborados </t>
  </si>
  <si>
    <t xml:space="preserve">Durante el primer trimestre del 2021, en la subdirección para la adultez se avanzó en la construcción de las primeras versiones borrador de las nuevas estrategias y modalidades de atención que componen el nuevo servicio denominado: "Servicio para la dignificación y resignificación del fenómeno de habitabilidad en calle", proceso que se enmarca en la innovación de los servicios sociales que adelanta la entidad. En concreto se adelantaron las primeras versiones de los lineamientos técnicos que orientan:
1. Estrategia de prevención de la habitabilidad en calle
2. Estrategia móvil de abordaje en calle
3. Centro de autocuidado
4. Hogar de paso día y Hogar de paso noche.
5. Centro de desarrollo integral y diferencial CEDID
6. Centro de atención y desarrollo de capacidades para mujeres habitantes de calle.
7. Comunidad de vida
</t>
  </si>
  <si>
    <t>Durante el segundo trimestre del 2021, en la Subdirección para la adultez se continuó con el ejercicio de construcción de los lineamientos técnicos, particularmente se hizo una revisión de los documentos en dos vías: 1. Aplicación del Modelo Distrital para el Fenómeno de Habitabilidad en Calle (MDFHC) el cual es un instrumento de la política pública que brinda orientaciones a nivel distrital sobre los atributos, enfoques y perfiles para la prevención y abordaje del fenómeno de habitabilidad en calle; 2. De acuerdo con la expedición de la resolución 509 de 2021, se incluyen los criterios y oferta establecida en el servicio para la dignificación y resignificación del fenómeno de habitabilidad en calle que fue aprobado en dicha resolución.
Teniendo en cuenta los avances se avanza en los lineamiento técnicos que  orientan: 
1. Estrategia de prevención de la habitabilidad en calle.
2. Estrategia móvil de abordaje en calle
3. Estrategia de abordaje comunitario
4. Centro de autocuidado
5. Hogar de pas día y hogar de paso noche
6. Centro de desarrollo integral y diferencial CEDID
7. Centro de atención y desarrollo de capacidades para mujeres habitantes de calle
8. Atención socio sanitaria para ciudadanas y ciudadanos habitantes de calle
9. Comunidad de vida
10. Centro de atención a personas habitantes de calle con alta dependencia física, mental o cognitiva.
11. Eje de ampliación de capacidades y generación de oportunidades.</t>
  </si>
  <si>
    <t xml:space="preserve">política de Fortalecimiento organizacional y simplificación de priocesos
</t>
  </si>
  <si>
    <t xml:space="preserve">Liderar y coordinar la mesa técnica gestión integral social en el marco de las apuestas institucionales y el PDD para la transformación de los servicios sociales </t>
  </si>
  <si>
    <t>Actas de las sesiones de la mesa técnica gestión integral social</t>
  </si>
  <si>
    <t>Realizar el 100% de las actas de las sesiones programadas</t>
  </si>
  <si>
    <t>Constante</t>
  </si>
  <si>
    <t xml:space="preserve">Porcentaje de actas elaboradas en la mesa técnica gestión integral social elaboradas </t>
  </si>
  <si>
    <t>(No. Actas por sesión elaboradas /No. sesiones programadas para el periodo)*100</t>
  </si>
  <si>
    <t>Número de actas elaboradas de acuerdo con las sesiones programadas  para el trimestre reportado</t>
  </si>
  <si>
    <t xml:space="preserve">Total de las actas elaboradas de acuerdo con las sesiones realizadas </t>
  </si>
  <si>
    <t>Se realizan 2 mesas Gis: el 26 de enero y el 5 de febrero de 2021; cada una cuenta con sus respectivas actas. 
Adicionalmente,  se hacen mesas de trabajo para contrucción dialógica de servicios:
1. SUB infancia, 11 de febrero.
2. SUB lgbti, 17 de febrero.
3.Proyecto discapacidad,23 febrero.
4.SUB vejez 2 de marzo.
5.SUB familia,18 de marzo.</t>
  </si>
  <si>
    <t>Se realizan 2 mesas GIS: 9 de abril para la presentación de servicios y modalidades de las subdirecciones para la vejez, infancia, LGBTI, familia y proyecto de discapacidad. El 17 de junio para la solicitud de cambios y ajustes a los anexos tecnicos de la Resolución 509 en los servicios y modalidades de las subdireciones para la adultez, vejez, infancia, LGBTI y proyecto de discapacidad; adicionalmente, se presenta el plan de acción de la mesa GIS.</t>
  </si>
  <si>
    <t>5. Contar con sistemas de información robustos y solidos que generen datos, información y conocimiento con calidad, oportunidad y pertinencia para la toma de decisiones y que respondan oportunamente a la transformación de los servicios sociales de la Secretaría Distrital de Integración Social</t>
  </si>
  <si>
    <t>A través del mejoramiento continuo del uso de las Tecnologías de la Información y Comunicaciones tales como el sistema de información misional SIRBE y los demás  sistemas y aplicativos con los que cuenta la entidad</t>
  </si>
  <si>
    <t>Gestión Presupuestal y Eficiencia del Gasto Público
seguimiento y evaluación del desempeño institucional</t>
  </si>
  <si>
    <t xml:space="preserve">Realizar el seguimiento contractual a los procesos a cargo de la Dirección Poblacional  </t>
  </si>
  <si>
    <t>2 informes de seguimiento contractual  a los procesos a cargo de la dependencia.  (uno por semestre)</t>
  </si>
  <si>
    <t xml:space="preserve">Dos (2) informes de seguimiento contractual  a los procesos a cargo de la dependencia. </t>
  </si>
  <si>
    <t>Informes de seguimiento contractual a los procesos a cargo de la Dirección Poblacional   elaborados</t>
  </si>
  <si>
    <t xml:space="preserve">Número de informes de seguimiento elaborados/Número de informes de seguimiento programados </t>
  </si>
  <si>
    <t>Número de informes de seguimiento de acuerdo con la programación</t>
  </si>
  <si>
    <t>1 informe de seguimiento correspondiente al primer semestre de 2021</t>
  </si>
  <si>
    <t>1 informe de seguimiento correspondiente al segundo  semestre de 2021</t>
  </si>
  <si>
    <t>Realizar seguimiento a los proyectos de inversión de la Dirección Poblacional  en sus metas físicas y financieras</t>
  </si>
  <si>
    <t xml:space="preserve">Informes de metas financieras y físicas de los proyectos de inversión a cargo de la Dirección Poblacional 
</t>
  </si>
  <si>
    <t>Ocho (8) informes de seguimiento a metas físicas y financieras(4 físicos y 4 financieros)</t>
  </si>
  <si>
    <t>Informes de seguimiento a los proyectos de inversión a cargo de la Dirección Poblacional  elaborados.</t>
  </si>
  <si>
    <t>Número de informes físicos y financieros elaborados/Número de informes físicos y financieros programdos</t>
  </si>
  <si>
    <t xml:space="preserve">Número de informes de proyectos de inversión a cargo de la Dirección Poblacional elaborados de acuerdo con la programación. Los informes corresponderán a  4 físicos y  4 financieros </t>
  </si>
  <si>
    <t>2 informes (1 financiero y 1 físico) correspondientes al periodo</t>
  </si>
  <si>
    <t>se realizó 2 informes sobre financieros y fsicos correspondiente a los proyectos de inversión a cargo de la Dirección Poblacional para el primer trimestre 2021.</t>
  </si>
  <si>
    <t>Se realizó 2 informes sobre financiero y fisicos correspondientes a los proyectos a cargo de la Dirección Poblacional para el segundo trimestre 2021</t>
  </si>
  <si>
    <t>ss</t>
  </si>
  <si>
    <t xml:space="preserve">9. Beneficiar a 4.500 familias  en  situación de pobreza, vulnerabilidad  y/o fragilidad social a través de una  estrategia de inclusión social y de apoyos económicos, dirigidos a  garantizar el acceso y consumo de  alimentos, que favorezcan hábitos de  vida saludable.
</t>
  </si>
  <si>
    <t xml:space="preserve">Gestión Presupuestal y Eficiencia del Gasto Público  </t>
  </si>
  <si>
    <t>7745 - Compromiso por una alimentación integral en Bogotá</t>
  </si>
  <si>
    <t>Beneficiar a 4.500 hogares mediante apoyos económicos</t>
  </si>
  <si>
    <t>Plan Anual de Adquisiciones</t>
  </si>
  <si>
    <t>1. Elaborar los procesos para la adquisición, seguimiento y sistematización para la entrega de apoyos económicos.
2. Realizar la entrega de apoyos económicos que contribuyan al acceso y consumo de alimentos.
3. Realizar seguimiento técnico y contractual a la entrega de apoyos económicos.</t>
  </si>
  <si>
    <t xml:space="preserve">Hogares beneficiados con apoyos económicos </t>
  </si>
  <si>
    <t>Beneficiar a 500 hogares mediante apoyos económicos</t>
  </si>
  <si>
    <t>Hogares en situación de pobreza, vulnerabilidad y/o fragilidad social beneficiadas a través de apoyos económicos</t>
  </si>
  <si>
    <t>Número de hogares en situación de pobreza, vulnerabilidad y/o fragilidad social beneficiadas a través de apoyos económicos</t>
  </si>
  <si>
    <t>Número de hogares beneficiados con los apoyos económicos reportados</t>
  </si>
  <si>
    <t>N/a</t>
  </si>
  <si>
    <t>Reportes de la plataforma SIRBE de entrega de apoyos</t>
  </si>
  <si>
    <t>Reportes de entrega de apoyos economicos</t>
  </si>
  <si>
    <t>Subdirección de Abastecimiento</t>
  </si>
  <si>
    <t>Durante los meses de enero a marzo se ha venido definiendo la estructura de esta nueva modalidad de atención es mesas de trabajo intrainstitucionales, para definir el diseño de los documentos precontractuales requeridos para la contratación y puesta en marcha. Proyectado para comenzar contratación en abril 2021.</t>
  </si>
  <si>
    <t>Con el objetivo de beneficiar los hogares con jefatura femenina 
mediante apoyos económicos condicionados durante la vigencia 2021 en el Distrito, desde la subdirección de abastecimiento se han generado diferentes espacios y 
escenarios con los actores que desde sus competencias, aportan en la consolidación y estructuración del servicio mencionado para ponerlo a disposición de las beneficiarias y dar cumplimiento a esta. Así mismo, se realizaron los diferentes cruces de bases de datos para establecer el 
listado de las primeras 500 beneficiarias del servicio, teniendo en cuenta los criterios de priorización establecidos en la resolución 0509/2021. Los apoyos económicos sociales condicionados debieron sufrir un ajuste en su estructuración teniendo en cuenta la directriz de la Secretaría. Se tenía contemplado realizar un proceso a través de la plataforma Colombia Compra Eficiente; en el mes de abril la entidad decide que todos los proyectos que tienen transferencias económicas, lo deben realizar a través de un convenio o a través de la operación de la Secretaría de Hacienda, razón por la cual se debió montar todo y además la Secretaría de Hacienda estaba organizando también sus procedimientos. Desde ese mes se han realizado una serie de reuniones con Hacienda para definir el proceso y llevar a cabo la meta. ya se cuenta con la base de beneficiarios y la verificación de las mismas; estamos a la espera de una verificación de Secretaría de Planeación y ya con ese aval procederemos a realizar la apertura del depósito en Secretaría de Hacienda e iniciar la dispersión de recursos en el mes de julio 2021. De igual forma es necesario que se parametrice esta modalidad en el SIRBE para poder efectuar el traslado de las personas de bonos que serán beneficiarios del apoyo económico social 7745; este proceso depende de los tiempos de DADE, pero es necesario agilizarlo.</t>
  </si>
  <si>
    <t>10. Entregar el 100% de apoyos  alimentarios a través de los comedores comunitarios en sus  diferentes modalidades, teniendo  en cuenta las necesidades de los  territorios y poblaciones</t>
  </si>
  <si>
    <t>Gestión Presupuestal y Eficiencia del Gasto Público  /  Gestion del Talento Humano</t>
  </si>
  <si>
    <t>Beneficiar el 100% de personas programadas mediante raciones de comida caliente en comedores comunitarios</t>
  </si>
  <si>
    <t>Política pública de y para la adultez 2011-2044 - Decreto 544 de 2011
Política pública de infancia y adolescencia de Bogotá 2011-2021 - Decreto 520 de 2011
Política pública de juventud 2019-2030 - CONPES D.C. 08 de 2020
  Seguridad alimentaria y Nutricional - CONPES D.C.06 de 2019</t>
  </si>
  <si>
    <t>1. Realizar la programación, seguimiento, sistematización y puesta en funcionamiento de unidades operativas para la operación del servicio de comedores comunitarios. 
2. Realizar la entrega de raciones de comida caliente en unidades operativas del servicio de comedores comunitarios
3. Realizar seguimiento técnico y contractual a la operación de las unidades operativas del servicio de comedores comunitarios</t>
  </si>
  <si>
    <t>Porcentaje de personas beneficiadas mediante raciones de comida caliente en comedores comunitarios</t>
  </si>
  <si>
    <t>Porcentaje de personas atendidas mediante raciones de comida caliente en comedores comunitarios</t>
  </si>
  <si>
    <t xml:space="preserve">Número de personas únicas que durante la vigencia registran al menos una asistencia diaria en el aplicativo RAD de atención en comedores. / Número de personas únicas que durante la vigencia hayan estado al menos una vez con el estado "En Atención" en SIRBE en la modalidad señalada. </t>
  </si>
  <si>
    <t>El calculo de la meta se realizara en termino de personas, las cuales recibieron el componente alimentario del servicio de comedores comunitarios de la siguiente manera:
Programación:
Comedores = PC = Número de personas únicas que durante la vigencia hayan estado al menos una vez con el estado "En Atención" en SIRBE en la modalidad señalada. 
Ejecución:
Comedores = EC = Número de personas únicas que durante la vigencia registran al menos una asistencia diaria en el aplicativo RAD de atención en comedores.</t>
  </si>
  <si>
    <t>reporte de meta de las personas atendidas con raciones de alimentos</t>
  </si>
  <si>
    <t>A corte 31 de marzo de 2021 el servicio Comedores se brindó a través del convenio Interadministrativo con IDIPRON Número 7167/2020, que opera seis (6) comedores comunitarios; el objeto del servicio de comedores es: "prestar el servicio de atención alimentaria en los Comedores Comunitarios en cumplimiento del Proyecto 7745, Compromiso por una Alimentación Integral en Bogotá, a fin de 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 El restante de unidades operativas se encuentra en el proceso 092/2021 en etapa de observaciones. Las personas de estas unidades se encuentran siendo atendidas desde la modalidad de bonos canjeables por alimentos.</t>
  </si>
  <si>
    <t>La Dirección de Nutrición y Abastecimiento logró dar inicio a 60 convenios de asociación con Entidades Sin Ánimo de Lucro (ESALES) para el mes de junio 2021, de los 60 lotes (unidades operativas) en el marco de proceso competitivo SDIS-DCT092-001-2021. también opero con normalidad el Convenio Interadministrativo con el Idipron en el marco del convenio interadministrativo 5657/2021 con un plazo de 10 meses y con una cobertura diaria de 40.000 participantes en las 6 unidades operativas (Bosa, Usme, Rioja, San Blas, Perdomo y Arborizadora). Se realizó la atención a los participantes continuando con las medidas de bioseguridad adoptadas en los anexos técnicos de la modalidad de comedores comunitarios-cocinas populares. Además, se realizó la publicación del proceso competitivo SDIS-DCT092-006-2021 con el objetivo de adjudicar las unidades operáticas pendientes. Durante el primer semestre  se han entregado 1.497.918 raciones de comida caliente en los comedores comunitarios – cocinas populares. Cabe aclarar que no se logra el 100% de entregas, teniendo en cuenta que hay personas programadas (con cupo en el servicio En atención o Suspendidos) que no se acercaron a reclamar el beneficio en el periodo reportado y se encuentran en proceso de egreso.</t>
  </si>
  <si>
    <t xml:space="preserve">11. Entregar el 100% de los apoyos  alimentarios requeridos por la  población beneficiaria de los  servicios sociales de integración
social.
</t>
  </si>
  <si>
    <t>Beneficiar el 100% de personas programadas con la entrega de apoyos alimentarios mediante bonos canjeables por alimentos y apoyos en especie</t>
  </si>
  <si>
    <t>Política pública de y para la adultez 2011-2044 - Decreto 544 de 2011
Política pública de infancia y adolescencia de Bogotá 2011-2021 - Decreto 520 de 2011
Política pública de juventud 2019-2030 - CONPES D.C. 08 de 2020
Política pública para las familias 2011-2025 - Decreto 545 de 2011
Política pública social para el envejecimiento y para la vejez 2010-2025- Decreto 345 de 2010
 Discapacidad- Acuerdo 470 de 2007
Población Afrodescendiente - Decreto 151 de 2008
Población Raizal - Decreto 554 de 2011
Pueblo Rom  o Gitano - Decreto 2957 de 2010-
Pueblos indígenas - Decreto 543 de 2011
Ley de víctimas</t>
  </si>
  <si>
    <t>1. Realizar la programación, seguimiento y sistematización para la para la entrega de apoyos alimentarios mediante bonos canjeables por alimentos y apoyos en especie.
2. Realizar la entrega de apoyos alimentarios mediante bonos canjeables por alimentos y apoyos en especie.
3. Realizar seguimiento técnico y contractual a la entrega de apoyos alimentarios mediante bonos canjeables por alimentos y apoyos en especie.</t>
  </si>
  <si>
    <t>Porcentaje personas beneficiadas con la entrega de apoyos alimentarios mediante bonos canjeables por alimentos y apoyos en especie</t>
  </si>
  <si>
    <t>porcentaje de personas atendidas mediante apoyos alimentarios mediante bonos canjeables por alimentos y apoyos en especie</t>
  </si>
  <si>
    <t>Teniendo en cuenta que esta meta contempla múltiples modalidades de atención, el reporte de su medición de hará con base en las personas de los servicios o apoyos alimentarios se se muestra en la siguiente manera:
Programación:
Bonos = PB =  Número de personas que durante la vigencia hayan estado al menos una vez con el estado "En Atención" en SIRBE en las modalidades señaladas para bonos canjeables po alimentos.
Canastas = PCA = Número de personas que durante la vigencia hayan estado al menos una vez con el estado "En Atención" en SIRBE en las modalidades señaladas para canastas básicas.
Crudos: PCR=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
Ejecución:
Bonos = EB = Número de personas que durante la vigencia registran al menos un consecutivo de beneficio de bonos en SIRBE con estado Otorgado No anulado
Canastas: = ECA = Número de personas que durante la vigencia registran al menos un consecutivo de beneficio de canastas en SIRBE con estado Otorgado No anulado.
Crudos = ECR =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t>
  </si>
  <si>
    <t>reporte de meta de las personas atendidas mediante bonos canjeables por alimentos, canastas basicas</t>
  </si>
  <si>
    <t>El canje de bonos por alimentos se realizó en los supermercados autorizados en cada localidad, de acuerdo a los hábitos y costumbres de las familias y teniendo en cuenta los seis grupos de alimentos recomendados para una adecuada nutrición. Este proceso se realizó de acuerdo a la cantidad de participantes por localidad, las fechas de entrega avaladas por las subdirecciones técnicas y locales. Entre las diferentes modalidades de atención alimentaria, la Secretaría Distrital de Integración Social cuenta con la modalidad de Bonos canjeables por alimentos, en donde la redención del bono se realiza en los puntos autorizados por la Secretaría Distrital de Integración Social, que beneficia personas para el proyecto 7745 Compromiso por una alimentación Integral en Bogotá, a personas en condición de discapacidad, en emergencia social, beneficiarios de comedores, participantes Jardines infantiles y Centros Crecer.</t>
  </si>
  <si>
    <t>Se implementó junto con las subdirecciones técnicas y locales las estrategias y mecanismo para garantizar entrega de bonos canjeables por alimentos teniendo en cuenta las medidas biosanitarias implementadas en el marco de la Emergencia 
Sanitaria por el Covid -19, con turnos no mayores a 40 personas por hora. También se proyectó una programación para la redención de bonos mes a mes para mitigar las aglomeraciones de los participantes. Han sido 121.970 bonos canjeables por alimentos del proyecto 7745 los que han sido otorgados a familias de escasos recursos, durante el primer semestre 2021; y 47.360 canastas alimentarias para población afro e indígena. Cabe aclarar que no se logra el 100% de entregas, teniendo en cuenta que hay personas programadas (con cupo en el servicio En atención o Suspendidos) que no se acercaron a reclamar el beneficio en el periodo reportado y se encuentran en proceso de egreso.</t>
  </si>
  <si>
    <t>13. Suministrar el 100% de apoyos  humanitarios, impulsando las  compras locales y el consumo sostenible, teniendo en cuenta las  necesidades territoriales y  poblacionales</t>
  </si>
  <si>
    <t>Entregar el 100% de kits alimentarios  humanitarios programados para atender necesidades poblacionales territoriales</t>
  </si>
  <si>
    <t>Mujer y equidad de género - Decreto 166 de 2010
  Seguridad alimentaria y Nutricional - CONPES D.C.06 de 2019</t>
  </si>
  <si>
    <t>1. Realizar la programación técnica, logística, el seguimiento y  contractual y sistematización  para la entrega de kits alimentarios  humanitarios para atender necesidades poblacionales y territoriales
2. Realizar seguimiento contractual a la entrega de kits alimentarios humanitarios para atender necesidades poblacionales y territoriales
3. Realizar la entrega de kits alimentarios humanitarios para atender necesidades territoriales</t>
  </si>
  <si>
    <t>Porcentaje personas beneficiadas con kits alimentarios  humanitarios programados para atender necesidades poblacionales territoriales</t>
  </si>
  <si>
    <t>Porcentaje de kits alimentarios suministrados</t>
  </si>
  <si>
    <t>Número de Kits alimentarios entregados / Número de Kits alimentarios programados</t>
  </si>
  <si>
    <t>se tendra en cuenta el reporte de de los kits programadois y ejecutados para el calculo del avance de la meta producto</t>
  </si>
  <si>
    <t>Base de datos con los beneficios programados y ejecutados</t>
  </si>
  <si>
    <t>Se diseñan avances en el documento técnico del alcance y componentes de la modalidad de kits de comida empacada al vacío. Inicialmente y teniendo en cuenta que de acuerdo al trabajo de campo e investigación realizado del sector, se observaron varias modalidades de empaque de alimentos, se realiza Panel Sensorial donde se toma la decisión de desarrollar la modalidad de empaque al vacío convencional y con esta confirmación proceder a montar los diferentes documentos técnicos (Documento de Anexo Técnico y Documento Técnico). Estos documentos se han estado estructurando con los respectivos aportes de los componentes que hacen parte de la Dirección de Nutrición y Abastecimiento.</t>
  </si>
  <si>
    <t xml:space="preserve">El equipo de profesionales de la Dirección de Nutrición y 
Abastecimiento, revisó, ajustó y envió el anexo técnico al área jurídica de la Entidad. El equipo financiero elaboró y definió 
la estructura de costos de la modalidad, una vez fueron recibidas las cotizaciones por parte de los proveedores interesados en participar en la modalidad de Kits de 
comida empacada, Se establecieron actividades de seguimiento (logístico – operativo) con las subdirecciones locales que harán parte de la entrega de los kits de alimentos en la primera etapa. Los retardos han dado lugar en primera medida a la caracterización de la población; las bases de datos que presentó la ETIS debían ser ajustadas, socializadas y presentadas a las subdirecciones locales, una vez se establecieron los espacios de socialización; se asignaron responsabilidades a cada uno de los actores que participan en la modalidad, dando continuidad al proceso. Otro aspecto importante en los retrasos presentados se debe a la respuesta por parte de los proveedores en el diligenciamiento del formato de cotización. Las empresas se tomaron 
un tiempo de hasta tres semanas para enviar sus cotizaciones. </t>
  </si>
  <si>
    <t>Entregar el 100% de ayudas humanitarias dirigidas a atender emergencias sociales</t>
  </si>
  <si>
    <t>1. Realizar la entrega de apoyos para atender necesidades territoriales
2. Realizar la entrega de apoyos humanitarios para atender necesidades territoriales
3. Realizar seguimiento técnico y contractual a la entrega de apoyos humanitarios para atender necesidades territoriales</t>
  </si>
  <si>
    <t>Porcentaje apoyos alimentarios entregados para atender emergencias sociales</t>
  </si>
  <si>
    <t>Entregar el 100% de apoyos alimentarios dirigidas a atender emergencias sociales</t>
  </si>
  <si>
    <t xml:space="preserve">Porcentaje de apoyos alimentarios entregados a población beneficiaria de los servicios sociales </t>
  </si>
  <si>
    <t>Número de de apoyos alimentarios entregados / Número de apoyos alimentarios programados</t>
  </si>
  <si>
    <t>se tendran en cuenta los beneficios parametrizados en sirbe de las modalidades asociadas a la meta 5 del proyecto 7745 " Compromiso por una alimentación Integral en bogotá"</t>
  </si>
  <si>
    <t>Base de datos con los beneficios otorgados en el periodo</t>
  </si>
  <si>
    <t>En articulación con el proyecto 7749 - Implementar una Estrategia de Territorios Cuidadores en Bogotá”, se 
canaliza a población en emergencia social para brindarles un apoyo alimentario inmediato, por un periodo de hasta tres meses.  De acuerdo con la información cuantitativa y cualitativa de la ejecución del contrato de 8816 de 2021, orden de Compra 5085 Colombia Compra Eficiente, se evidencia que se cumplió con lo establecido en la ficha técnica general, presentando indicador de cumplimiento del 100% entre bonos 
programados y los bonos otorgados. Los bonos son entregados a la población focalizada y remitida por el proyecto 7749, mediante el beneficio “enlace social”.
Para el primer trimestre se contó también con el 100% de apoyos alimentarios programadas desde enlace social, mediante bonos canjeables por alimentos; sin embargo, no se reportó avance por una mala redacción evienciada en el cálculo del indicador que era alusiva a la meta 5, cuando este producto está relacionado con la meta 6 del proyecto 7745, la cual ha tenido una ejecución permanente desde el inicio del año.</t>
  </si>
  <si>
    <t xml:space="preserve">Fortalecer las capacidades de 1.200 profesionales vinculados a la prestación de los servicios sociales de la Secretaría, en acciones de vigilancia nutricional </t>
  </si>
  <si>
    <t>1. Realizar la programación, fortalecimiento técnico y sistematización de la implementación de la vigilancia nutricional regular en los diferentes servicios sociales
2. Implementar herramientas y elementos para el fortalecimiento de los procesos de vigilancia nutricional</t>
  </si>
  <si>
    <t xml:space="preserve">Fortalecer las capacidades de 240 profesionales vinculados a la prestación de los servicios sociales de la Secretaría, en acciones de vigilancia nutricional </t>
  </si>
  <si>
    <t xml:space="preserve">Profesionales fortalecidos en acciones de vigilancia nutricional </t>
  </si>
  <si>
    <t xml:space="preserve">Número de Profesionales fortalecidos en acciones de vigilancia nutricional </t>
  </si>
  <si>
    <t xml:space="preserve">La meta se presenta con tipo de avance (suma)  y su medición se realizará mediante el reporte de los profesionales unicos fortalecidos en acciones de vigilancia nutricional, </t>
  </si>
  <si>
    <t>Base de datos con relación de personas con fortalecimiento técnico en la vigilancia nutricional en el periodo</t>
  </si>
  <si>
    <t>Subdirección de Nutrición</t>
  </si>
  <si>
    <t>Se presenta dificultad en el cumplimiento de la meta programada para el primer trimestre  y atraso en el desarrollo de las tareas proyectadas debido a la restructuración que se ha generado al interior de la Subdirección de Nutrición, así como en las diferentes subdirecciones locales, lo que incluyó el traslado de profesionales nutricionistas, creando con ello la necesidad de reprocesos y demora en la implementación de las acciones. A esto se suma la no operación de comedores comunitarios, de donde sale un alto número de profesionales para el fortalecimiento técnico en la vigilancia nutricional.</t>
  </si>
  <si>
    <t>Se avanzó en jornadas de fortalecimiento técnico del talento humano de la Secretaria Distrital de Integración Social que realiza actividades de vigilancia nutricional, a través de procesos de fortalecimiento de capacidades en toma de medidas antropométricas y sensibilización en uso de aplicativos de registros de los datos, ciclo de la vigilancia nutricional, protocolos para clasificación antropométrica a poblaciones especiales y rutas especializadas de atención integral a la malnutrición en niños y niñas menores de 5 años desde la Subdirección de Nutrición, Durante el periodo, se realizó consolidación de carpeta de material para la realización de jornadas de fortalecimiento técnico y estandarización en toma de medidas antropométricas, se actualizó presentación y recursos para los profesionales. Adicionalmente, se realizaron dos jornadas en las que participaron 143 profesionales de diferentes servicios sociales de la SDIS que realizan toma de peso y talla en los meses de mayo y junio. Durante todo el primer semestre de 2021 se completan entonces 203 profesionales con fortalecimiento técnico.</t>
  </si>
  <si>
    <t>Orientar a 36.000 personas frente a la promoción de estilos de vida saludable con énfasis alimentación, nutrición y actividad física</t>
  </si>
  <si>
    <t>1. Realizar la programación, implementación  y sistematización de las orientaciones en promoción de estilos de vida saludable
2. Implementar herramientas pedagogicas para la promoción de estilos de vida saludable</t>
  </si>
  <si>
    <t>Orientar a 9.000 personas frente a la promoción de estilos de vida saludable con énfasis alimentación, nutrición y actividad física</t>
  </si>
  <si>
    <t>Personas orientadas en promoción de estilos de vida saludable con énfasis alimentación, nutrición y actividad física</t>
  </si>
  <si>
    <t>Número personas orientadas en promoción de estilos de vida saludable con énfasis alimentación, nutrición y actividad física</t>
  </si>
  <si>
    <t xml:space="preserve">se presenta con tipo de avance (suma), para el conteo de la meta, se presentara el reporte de las personas orientadas </t>
  </si>
  <si>
    <t>Base de consolidación de las personas orientadas en promoción en estilos de vida saludable</t>
  </si>
  <si>
    <t>El avance en el proceso de orientación en promoción de estilos de vida saludable dirigido a participantes del proyecto 7745 durante el primer trimestre 2021
no alcanza la meta debido principalmente a la no operación de comedores comunitarios, ya que se encuentran en proceso licitatorio 092-2021 en plataforma SECOP II. Se contempla solo la formación reportada por comedores IDIPRON y cabildos indígenas.</t>
  </si>
  <si>
    <t>Durante el segundo trimestre se han desarrollado procesos de PEVS con herramientas virtuales tales como: endúlzate saludablemente y la Escalera de saberes y colores saludables. Dirigidos a personas pertenecientes a comedores comunitarios - cocinas populares, bonos canjeables por alimentos y canastas básicas indígenas. El acumulado total de la meta corresponde a 5.919, de las cuales participaron 113 en 2020 y 1026 en el primer trimestre 2021, según revalidación del conteo de la meta que se efectuó con corte a junio 30 de 2021. Como soporte se adjunta la base consolidada de las personas que han participado en la promoión de estilos de vida saludable entre noviembre y junio 2021, tienendo en cuenta que no es posible entregar una base solo con lo correspondiente al segundo trimestre.</t>
  </si>
  <si>
    <t>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</si>
  <si>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Formular e implementar una estrategia de inclusión social</t>
  </si>
  <si>
    <t>1. Realizar la programación, implementación, seguimiento y sistematización de las acciones definidas en los componentes de la estrategia de inclusión social
2. Desarrollar herramientas y espacios de articulación, divulgación y socialización de la estrategia de inclusión social</t>
  </si>
  <si>
    <t>Formular una estrategia de inclusión social</t>
  </si>
  <si>
    <t xml:space="preserve"> Formulación de la estrategia de inclusión social</t>
  </si>
  <si>
    <t xml:space="preserve"> Porcentaje de avance en la formulación de la  estrategia de inclusión social dirigida a los participantes de los servicios sociales con apoyo alimentario  </t>
  </si>
  <si>
    <t xml:space="preserve"> Estrategia de inclusión social formulada   dirigida a los participantes de los servicios sociales con apoyo alimentario  </t>
  </si>
  <si>
    <t>La medición de la meta se realizará de manera creciente, teniendo en cuenta la programación del plan de actividades, tareas y entrega de soportes del plan de acción del proyecto 7745 Compromiso por una alimentación integral en Bogotá.</t>
  </si>
  <si>
    <t>Presentación en power point de la estrategia de inclusión social
- memorias de la socialización de la estrategia
-Informe de avance de la estrategia de inclusión social
-Base de Seguimiento familiar</t>
  </si>
  <si>
    <t>Informe de avance de la estrategia de inclusión social
-Base de Seguimiento familiar</t>
  </si>
  <si>
    <t>Dirección de Nutrición y Abastecimiento</t>
  </si>
  <si>
    <t>Finalización del diseño y ajuste de la estrategia de inclusión social, la cual se convirtió en el servicio:  “Construyendo Autonomía Alimentaria”, que plantea todo un proceso de atención desde acciones de inclusión social, ambiental y productiva con participantes de los servicios sociales y modalidades del proyecto: “Compromiso por alimentación integral en Bogotá” – 7745, la cual tiene como eje fundamental “Contribuir al mejoramiento de la calidad de vida de los-as participantes y sus hogares/familias de los servicios - modalidades de atención de la Dirección de Nutrición y Abastecimiento de la Secretaria Distrital de Integración Social y los territorios que se impactan, a través de la implementación de acciones de inclusión social, ambiental y productiva”.
Durante este primer trimestre se ha incluido la estrategia – servicio Construyendo Autonomía Alimentaria en los anexos técnicos de las modalidades de apoyo alimentario Comedores Comunitarios – Cocinas Populares, y Canasta Alimentaria para Cabildos Indígenas, la cual se implementará una vez se suscriban los contratos.
Así mismo, se elaboró el anexo técnico de la estrategia – servicio Construyendo Autonomía Alimentaria el cual está en revisión por parte de las áreas de la Dirección de Nutrición y Abastecimiento para el proceso de contratación del servicio.</t>
  </si>
  <si>
    <t>El servicio Construyendo Autonomía Alimentaria se desarrolla a través de cuatro (4) ejes articuladores: sensibilización para la inclusión social, reconocimiento de capacidades, fortalecimiento de capacidades y diversidad y cultura; y dos (2) ejes transversales. Con los-as profesionales sociales de los Comedores Comunitarios – Cocinas Populares en operación a junio 2021, referentes locales del proyecto 7745, profesionales de la interventoría y  profesionales sociales de la Subdirección de Abastecimiento, se han realizado jornadas de socialización y capacitación sobre el servicio Construyendo Autonomía Alimentaria en la búsqueda de apropiación y fortalecimiento de la línea técnica, con miras a impactar en los hogares/familias participantes de esta modalidad.</t>
  </si>
  <si>
    <t>14.Beneficiar a 15.000 mujeres  gestantes, lactantes y niños menores de 2 años con servicios  nutricionales, con énfasis en los  mil días de oportunidades para la  vida.</t>
  </si>
  <si>
    <t>Beneficiar a 15.000 mujeres gestantes, lactantes y niños menores de 2 años con un apoyo alimentario articulado a la  estrategia de nutrición, alimentación y salud  basada en "1000 días de oportunidades para la vida”</t>
  </si>
  <si>
    <t>Política pública de infancia y adolescencia de Bogotá 2011-2021 - Decreto 520 de 2011
Mujer y equidad de género - Decreto 166 de 2010</t>
  </si>
  <si>
    <t>1. Desarrollar herramientas y espacios de articulación, divulgación y socialización de la estrategia de inclusión social
2. Realizar la entrega de apoyo alimentario en el marco de la estrategia "1000 días de oportunidades para la vida”
3. Realizar seguimiento técnico y contractual a la entrega de apoyos alimentarios en el marco de la estrategia "1000 días de oportunidades para la vida”</t>
  </si>
  <si>
    <t>Mujeres gestantes, lactantes y niños menores de 2 años beneficiados con servicios nutricionales.</t>
  </si>
  <si>
    <t>Número de mujeres gestantes, lactantes y niños menores de 2 años beneficiados con servicios nutricionales.</t>
  </si>
  <si>
    <t>se contara la meta de manera creciente para la vigencia, teniendo en cuenta el reporte de meta de mujeres gestantes, lactantes y niños menores de 2 años atendidos</t>
  </si>
  <si>
    <t>reporte de meta de las personas atendidas mediante la entrega de bonos creciendo en familia</t>
  </si>
  <si>
    <t xml:space="preserve"> Desde la secretaria Distrital de Integración social a través de la Subdirección de Nutrición se desarrollan acciones específicas para las madres gestantes y lactantes y los niños y niñas menores de 2 años para brindar acompañamiento y apoyo alimentario según las necesidades específicas de esta población, con el fin de promover el bienestar, la calidad de vida y la salud de los niños y las niñas reconociéndolos como sujetos de derecho, garantizando su salud y procurando su seguridad alimentaria y nutricional.
Continuamos participando en los espacios técnicos donde se promueve el bienestar de esta población y la articulación de acciones a fin de poder contar con mejores políticas públicas y participar de acciones intersectoriales junto con otras Entidades tales como SDS, SED, SDDE, SDM.</t>
  </si>
  <si>
    <t>La secretaria Distrital de Integración social a través de la Subdirección de Nutrición desarrolla acciones específicas para las madres gestantes y lactantes y los niños y niñas menores de 2 años para brindar acompañamiento y apoyo alimentario según las necesidades específicas de esta población, con el fin de promover el bienestar, la calidad de vida y la salud de los niños y las niñas reconociéndolos como sujetos de derecho, garantizando su salud y procurando su seguridad alimentaria y nutricional.
De acuerdo con la información cuantitativa y cualitativa de la ejecución del contrato de 8816 de 2021 Orden de Compra 5085 Colombia Compra Eficiente, se evidencia que se cumplió con lo establecido en la ficha técnica general. Para el lperiodo se completan un total de 15.512 personas únicas beneficiadas de los bonos para madres gestantes, lactantes y niños menores de dos años. Son población de atención constante.</t>
  </si>
  <si>
    <t>Garantizar la eficiencia y la eficacia  ambiental, logística, operativa y de gestión documental de la entidad, para la  oportuna prestación de los servicios  sociales incluyendo componentes que demanden la reformulación de los programas</t>
  </si>
  <si>
    <t>Componente Ambiental</t>
  </si>
  <si>
    <t>Gestión Ambiental</t>
  </si>
  <si>
    <t>7748 - Fortalecimiento de la Gestión Institucional y Desarrollo Integral del Talento Humano en Bogotá</t>
  </si>
  <si>
    <t>Gestionar la implementación del 100 por ciento de los lineamientos Ambientales en las Unidades Operativas activas de la Entidad</t>
  </si>
  <si>
    <t>Plan Institucional de Gestión Ambiental - PIGA</t>
  </si>
  <si>
    <t>Consolidar los resultados de la Implementación del Plan de Acción PIGA 2021.</t>
  </si>
  <si>
    <t>Informes de resultados de la implementación del plan de acción del Plan Institucional de Gestión Ambiental - PIGA 2021 de la Secretaría Distrital de Integración Social</t>
  </si>
  <si>
    <t>Dos (2)  Informes de resultados de la implementación del plan de acción del Plan Institucional de Gestión Ambiental -  PIGA 2021 de la Secretaría Distrital de Integración Social</t>
  </si>
  <si>
    <t>Informes de implementación del plan de acción PIGA 2021 elaborados.</t>
  </si>
  <si>
    <t>N° de Informes de implementación del plan de acción PIGA 2021 ejecutados/ N° de Informes de implementación del plan de acción PIGA 2021 programados para la vigencia</t>
  </si>
  <si>
    <t>De conformidad al cumplimiento de las metas y actividades establecidas en el plan de acción PIGA 2021 y el cual se le reporta a la Secretaria Distrital de Ambiente, dos veces al año el equipo de gestión ambiental adelantara un informe en el cual comunicara el cumplimiento porcentual de cada una de las actividades programadas en el plan de acción anual, un informe se adelantara en el mes de julio y el otro en el mes de diciembre.</t>
  </si>
  <si>
    <t>Informe en PDF del cumplimiento del Plan de Acción anual del PIGA 2021</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</si>
  <si>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</si>
  <si>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Gestión estratégica del talento humano</t>
  </si>
  <si>
    <t>Gestión del talento humano</t>
  </si>
  <si>
    <t>Implementar el 100 por ciento del plan de acción de la política pública de gestión y desarrollo integral del Talento Humano en la SDIS</t>
  </si>
  <si>
    <t>Plan de gestión estratégica del talento humano</t>
  </si>
  <si>
    <t xml:space="preserve">
1- Consolidar, elaborar y publicar el Plan
</t>
  </si>
  <si>
    <t>Plan Estratégico de Talento Humano Formulado y Publicado</t>
  </si>
  <si>
    <t>Porcentaje de avance en el Plan Estratégico de Talento Humano Formulado y Publicado</t>
  </si>
  <si>
    <t>Plan Estratégico de Talento Humano Formulados y Publicados</t>
  </si>
  <si>
    <t>El avance del indicador corresponderá al cumplimiento de las evidencias programadas</t>
  </si>
  <si>
    <t>Borrador del plan para revisión y observaciones</t>
  </si>
  <si>
    <t>Plan estratégico aprobado y publicado</t>
  </si>
  <si>
    <t>Subdirección de Gestión y Desarrollo del Talento Humano</t>
  </si>
  <si>
    <t>Se elaboró el borrador del plan estratégico de TH el cual fue remitido a la Dirección Corporativa y el Despacho para la revisión y control de legalidad correspondiente.  Se anexan como evidencias: pantallazo del correo de envió para revisión y los documentos que se adjuntaron, así como los documentos de Proyecto de Plan Estratégico de TH y el Proyecto de acto administrativo de adopción.</t>
  </si>
  <si>
    <t>Alcanzar el 100%  de la modernización de los tres componentes: rediseño, contratación, modelo de gestión</t>
  </si>
  <si>
    <t>Plan Anual de Vacantes</t>
  </si>
  <si>
    <t xml:space="preserve">
1- Consolidar y revisar la información del avance
</t>
  </si>
  <si>
    <t>Ejecución del Plan anual de Vacantes programado para la vigencia</t>
  </si>
  <si>
    <t xml:space="preserve">Ejecutar el 100% de las acciones  programadas para la vigencia  en el Plan Anual de Vacantes </t>
  </si>
  <si>
    <t>Porcentaje de ejecución Plan anual de Vacantes</t>
  </si>
  <si>
    <t xml:space="preserve">(N° de actividades ejecutadas en el periodo/N° actividades programadas para el periodo reportado)*100
</t>
  </si>
  <si>
    <t>El avance del indicador corresponderá al 100% del cumplimiento de las actividades programadas para el periodo reportado, es un  Indicador constante.
 Nota: Para la meta acumulada cada periodo programado equivale a un 33%</t>
  </si>
  <si>
    <t xml:space="preserve"> - Cronograma de actividades con fechas programadas
- Soportes que den cuenta de las actividades ejecutadas</t>
  </si>
  <si>
    <t>Presentación del cronograma con los respectivos soportes:
1. Base de datos encargos actualizada
2. Distribución de vacantes
3. Publicación pieza comunicativa, circular y anexo
4.Publicación estudios nivel profesional y técnico</t>
  </si>
  <si>
    <t>Contar con el 100 por ciento del Recurso Humano acorde a las necesidades de la Entidad</t>
  </si>
  <si>
    <t>Plan de Previsión de Recursos Humanos</t>
  </si>
  <si>
    <t xml:space="preserve">1- Consolidar y revisar la información del avance
</t>
  </si>
  <si>
    <t>Ejecución del Plan de Previsión de Recursos Humanos para la vigencia</t>
  </si>
  <si>
    <t>Ejecutar el 100% de la acciones  programadas en Plan de Previsión de Recursos Humanos</t>
  </si>
  <si>
    <t>Porcentaje de ejecución Plan de Previsión de Recursos Humanos</t>
  </si>
  <si>
    <t xml:space="preserve">(N° de actividades ejecutadas en el periodo/N° actividades programadas en el periodo)*100
</t>
  </si>
  <si>
    <t xml:space="preserve"> Plan de Capacitación</t>
  </si>
  <si>
    <t>Ejecución del Plan Institucional de Capacitación-PIC para la vigencia</t>
  </si>
  <si>
    <t>Ejecutar el 100% de la acciones  programadas en Plan Institucional de Capacitación- PIC</t>
  </si>
  <si>
    <t>Porcentaje de ejecución Plan Institucional de Capacitación-PIC</t>
  </si>
  <si>
    <t xml:space="preserve">(N° de actividades ejecutadas en el periodo/N° actividades programadas para el periodo)*100
</t>
  </si>
  <si>
    <t>"Durante el segundo trimestre, en ejecución del Plan Institucional de Capacitación, se adelantaron las siguientes acciones formativas:
Mecanismos alternativos para la solución de conflictos, COMPETENCIAS INTERPERSONALES - Comunicación y Sinergia de Equipos, HERRAMIENTAS OFIMÁTICAS Nivel 1 Excel Básico y Nivel 2 Intermedio Avanzado, Pensamiento Estratégico, Lógico y Analítico, Actualización Tributaria y preparación para el examen como Auditor Interno Certificado, en el marco de las actualizaciones contenidas en el PIC para la Oficina de Control Interno de la SDIS.
EVIDENCIA APORTADA:
Listados de Asistencia
Cronograma ejecución"</t>
  </si>
  <si>
    <t>Plan de Bienestar</t>
  </si>
  <si>
    <t>Ejecución del Plan de Bienestar para la vigencia</t>
  </si>
  <si>
    <t>Ejecutar el 100% de la acciones  programadas en el Plan de Bienestar</t>
  </si>
  <si>
    <t>Porcentaje de ejecución Plan de Bienestar</t>
  </si>
  <si>
    <t>Para el segundo trimestre del 2021,  se tenían programadas 13 actividades y de las cuales se ejecutaron 11 actividades del Plan de Bienestar 2021 según cronograma y son las siguientes actividades;
#3. Acondicionamiento físico;
- Zumba, participaron 404 servidores (as) y colaboradores (as)
- Yoga de la Risa, participaron 488 servidores (as) y colaboradores (as)
#6. Pre pensionados:
- Taller manejo del estrés, participaron 62 servidores (as) y colaboradores (as)
- Con el Tiempo en la mano, participaron 36 servidores (as) y colaboradores (as)
- Realización Talleres de vida para Pre-pensionados "motivación al cambio, como nos relacionamos" y kit entregable con un alcance a 270  servidores (as) y colaboradores (as)
- Asesoría Jurídica en pensión para Pre-pensionados. "Régimen de Prima Media" participaron, 138 servidores (as) y colaboradores (as)
- Pre pensionados, participaron 69 servidores (as) y colaboradores (as).
- Taller de Historia Laboral, participaron 56 servidores (as) y colaboradores (as).
- Régimen de Prima Media, participaron 31 servidores (as) y colaboradores (as).
#7. Taller de adultos
- Pautas de crianza, participaron 31 servidores (as) y colaboradores (as)
- Alimentación Saludable, participaron 14 servidores (as) y colaboradores (as).
- Taller (YouTube Live)  Manejo de las situaciones críticas a Nivel Psicosocial, con un total de 1744 participantes.
#8. Día de los niños;
- Show y actividades virtuales (Día del Niño Compensar) *con kit entregable, en el cual 553 hijos servidores y servidoras participaron.
#11. Día de la familia I semestre;
- Día de la familia I semestre Taller virtual RECORRIDO CULTURAL- MERCADOS CAMPESINOS. *Envío de un entregable (Canastas Campesinas), con un total de participantes de 1824 servidores y servidoras
#17. Día del servidor público;
- Transparencia y Buen Vivir con un total de 93 participantes.
- La adecuada prestación del servicio como Horizonte de Sentido con un total de 61 participantes
#27 y #28 Actividades acosté 0;
Taller virtual “Storytelling Fotografía”; participaron, 292 servidores (as) y colaboradores (as)
- Taller virtual “Trabajo en equipo”; participaron, 192 servidores (as) y colaboradores (as)
- Taller virtual “Desarrollar Liderazgo”, participaron, 164 servidores (as) y colaboradores (as)
- Taller virtual “Asumir las Emociones” - Uniminuto, participaron, 149 servidores (as) y colaboradores (as)
- Taller virtual “Salud mental” - Compensar, participaron, 294 servidores (as) y colaboradores (as)
- Taller virtual “Reconociendo y afrontando en positivo”, participaron, 243 servidores (as) y colaboradores (as)
- Taller virtual “PNL” - Protección,  participaron, 368 servidores (as) y colaboradores (as)
- Taller virtual “Ambientes de Aprendizaje” - Uniminuto, participaron, 355 servidores (as) y colaboradores (as).
Adicional se realizaron 3 actividades que se encontraban programadas para el III trimestre, en virtud de lo anterior solo lo reportamos cualitativamente;
#10. Actividad formativa y recreativa para hijos con discapacidad;
- Actividades virtuales  "Taller virtual Cuerpo y Mente" *con kit entregable, participaron 27 servidores y servidoras.
#14. Encuentro de parejas y parejas diversas;
- Talleres para realizar en pareja (Taller retos en parejas) *Kit entregable, participaron y se inscribieron 200 servidores y servidoras.
#15. Encuentro Solos y Solas;
- Taller de Bienestar y armonía; (Spa de Manos y Taller de Retos) *kit entregable. se inscribieron y participaron 300 servidores y servidoras.
Las 3 actividades pendientes por ejecutar programadas en el periodo son las siguientes;
#4. Taller de Niños,
#9. Vacaciones recreativas,
#16. Conformación grupos: danza, coro y teatro.</t>
  </si>
  <si>
    <t>Plan de Incentivos</t>
  </si>
  <si>
    <t>Ejecución del Plan de Incentivos para la vigencia</t>
  </si>
  <si>
    <t>Ejecutar el 100% de la acciones  programadas en Plan de Incentivos</t>
  </si>
  <si>
    <t>Porcentaje de ejecución Plan de Incentivos</t>
  </si>
  <si>
    <t>Se inició la ejecución de las actividades que estaban previstas para el segundo trimestre. Estas actividades se ejecutan por periodos de varios meses y su culminación está prevista para el último trimestre. En el trimestre objeto de reporte se dio inicio  a las  4 actividades relacionadas a continuación del plan de incentivos:         
#22. Estímulo a dependencias por buenas prácticas ambientales; Reconocimiento a las dependencias que generen estrategias y herramientas novedosas y de impacto respecto al cuidado y protección del medio ambiente. II Concurso Buenas Prácticas Ambientales ""Tu Eres El Cambio"", se inscribieron 254 proyectos y participaron 210 proyectos.
#24. Día del Trabajo Decente;  II Concurso ""Trabajo Digno y Decente"", se inscribieron 10 proyectos de servidores y servidoras y participaron 5 proyectos de funcionarios de la entidad.
#25. Incentivo pecuniario y no pecuniario; Mejores equipos de trabajo. Concurso, a la fecha van 4 Proyectos inscritos.
#26. Apoyo educativo, para los hijos de los servidores públicos de la entidad, que se encuentren adelantando estudios de preescolar, primaria, bachillerato y pregrado universitario, acreditando su condición de dependencia económica y grado de escolaridad, atendiendo el principio de progresividad.  Esta actividad está en revisión del acto administrativo fijando los criterios de asignación.</t>
  </si>
  <si>
    <t>Implementar el 100 por ciento del plan de acción del  Subsistema de Seguridad y Salud en el Trabajo</t>
  </si>
  <si>
    <t>Plan de trabajo anual en seguridad y salud en el trabajo</t>
  </si>
  <si>
    <t>Ejecución del Plan Anual de seguridad y salud en el trabajo para la vigencia</t>
  </si>
  <si>
    <t>Ejecutar el 100% de la acciones  programadas en Plan de trabajo anual en seguridad y salud en el trabajo</t>
  </si>
  <si>
    <t>Porcentaje de ejecución Plan de trabajo anual en seguridad y salud en el trabajo</t>
  </si>
  <si>
    <t>"Para este segundo trimestre de las 137 actividades programadas se ejecutaron 130, adicionalmente se realización 10 actividades que habían sido reprogramadas para un total de ejecución de 140 actividades durante el periodo teniendo en cuenta que se reprogramaron (R) 8,  se efectuaron  10 actividades ejecutadas reprogramadas (ER), discriminadas por mes de la siguiente manera:
Para el mes de Abril se programaron 47 actividades, en las que se ejecutaron 45 se reprogramaron 2 actividades y se ejecutó 1 reprogramación del primer trimestre las cuales son:
• Revisión, Actualización y digitalización (en Evidencia Documental) de los respectivos Programas de Vigilancia Epidemiológica de todos los componentes del SGSST ejecutada para el mes de Junio.
• Socializar los resultados de las Mediciones Higiénicas al COPASST, ejecutada para el mes de Junio.
• Realizar la Investigación de incidentes, accidentes de trabajo y  enfermedades  laborales según EL PROCEDIMIENTO REPORTE DE PRESUNTA ENFERMEDAD LABORAL E INVESTIGACIÓN DE ENFERMEDADES LABORALES realizada por un equipo multidisciplinario compuesto por mínimo (MÉDICO ESPECIALISTA EN SEGURIDAD Y SALUD EN EL TRABAJO, ESPECIALISTA EN SEGURIDAD Y SALUD EN EL TRABAJO, CON PROFESIÓN DE BASE QUE SEA ACORDE AL TIPO DE ENFERMEDAD A INVESTIGAR, EL JEFE INMEDIATO O SUPERVISOR DEL TRABAJADOR, UN REPRESENTANTE DEL COMITÉ PARITARIO DE SEGURIDAD Y SALUD EN EL TRABAJO y EL FUNCIONARIO O CONTRATISTA CALIFICADO CON ENFERMEDAD LABORAL). Ejecutada en Abril.
Para el mes de Mayo se programaron 46 actividades, en las que se ejecutaron 41, se reprogramaron 5 actividades y 1 reprogramación  planeada del mes de Abril, y se ejecutó 1 planeada reprogramada del mes de Marzo, dividido en:
• Actualización y divulgación de programa de prevención de conservación visual. Ejecutada en el mes de Junio.
• 'Actualización y divulgación de programa de prevención de riesgo cardiovascular.
Ejecutada en el mes de Junio.
• Socializar los resultados de las Mediciones Higiénicas al COPASST. Actividad reprogramada en el mes de Mayo y Ejecutada en el mes de Junio.
• Entrega de EPP a los operarios de piscinas,  calderas y demás funcionarios que hacen parte de la entidad. Realizando un informe semestral que describa fortalezas, debilidades y recomendaciones del proceso. Actividad reprogramada para el mes de Agosto.
• Comunicar y divulgar a los trabajadores los resultados de las investigaciones de los incidentes y accidentes de trabajo. Ejecutada en Junio.
• Hacer seguimiento al procedimiento de investigación de incidentes y accidentes de trabajo, y establecer las actividades para dar cumplimiento al procedimiento, socializando el mismo al personal encargado de realizar el proceso de investigación recalcando la importancia del cierre de investigación. Ejecutada en Junio
• 'Revisión de los resultados de la encuesta de perfil sociodemográfico  para inclusión de los colaboradores al PVE para la prevención de riesgo de los diferentes componentes del sistema, habilitando permanentemente el link para el diligenciamiento de la misma. Ejecutada en Mayo.
Para el mes de Junio  se programaron 44 actividades, en las que se ejecutaron las 44 actividades y se dio ejecución a 3 actividades reprogramadas del primer trimestre como lo son:
• Socializar los resultados de las Mediciones Higiénicas al COPASST ejecutada en Junio.
• Elaboración/revisión, digitalización y sensibilización (en Evidencia Documental) del procedimiento y/o formato de gestión del cambio para evaluar el impacto sobre la Seguridad y Salud en el Trabajo que se pueda generar por cambios internos o externos, permanentes, temporales o de emergencia. Ejecutada en Junio
• 'Revisión, actualización y digitalización (en Evidencia Documental) de la Política de Seguridad y objetivos de Seguridad y Salud en el Trabajo ejecutada en Junio.
• Entrega de EPP a los operarios de piscinas,  calderas y demás funcionarios que hacen parte de la entidad. Realizando un informe semestral que describa fortalezas, debilidades y recomendaciones del proceso. Actividad reprogramada para el mes de Agosto.
• Comunicar y divulgar a los trabajadores los resultados de las investigaciones de los incidentes y accidentes de trabajo. Ejecutada en Junio.
• Hacer seguimiento al procedimiento de investigación de incidentes y accidentes de trabajo, y establecer las actividades para dar cumplimiento al procedimiento, socializando el mismo al personal encargado de realizar el proceso de investigación recalcando la importancia del cierre de investigación. Ejecutada en Junio
• 'Revisión de los resultados de la encuesta de perfil sociodemográfico  para inclusión de los colaboradores al PVE para la prevención de riesgo de los diferentes componentes del sistema, habilitando permanentemente el link para el diligenciamiento de la misma. Ejecutada en Mayo.
Para el mes de Junio  se programaron 44 actividades, en las que se ejecutaron las 44 actividades y se dio ejecución a 3 actividades reprogramadas del primer trimestre como lo son:
• Socializar los resultados de las Mediciones Higiénicas al COPASST ejecutada en Junio.
• Elaboración/revisión, digitalización y sensibilización (en Evidencia Documental) del procedimiento y/o formato de gestión del cambio para evaluar el impacto sobre la Seguridad y Salud en el Trabajo que se pueda generar por cambios internos o externos, permanentes, temporales o de emergencia. Ejecutada en Junio
• 'Revisión, actualización y digitalización (en Evidencia Documental) de la Política de Seguridad y objetivos de Seguridad y Salud en el Trabajo ejecutada en Junio."</t>
  </si>
  <si>
    <t>Cumplimiento de los estándares del SGSST implementados</t>
  </si>
  <si>
    <t>Cumplimiento del  100% de la implementación de los estándares del SGSST</t>
  </si>
  <si>
    <t>Porcentaje del Cumplimiento de los Estándares de implementación del SGSST</t>
  </si>
  <si>
    <t>(No de estándares cumplidos de acuerdo a normativa/No de  estándares fijados por la normativa)*100</t>
  </si>
  <si>
    <t>El avance del indicador corresponderá al cumplimiento del 100% de los estándares establecidos en la normativa vigente</t>
  </si>
  <si>
    <t>Autoevaluación del SGSST</t>
  </si>
  <si>
    <t>No aplica.</t>
  </si>
  <si>
    <t>Cumplimiento de las acciones de mejora internas registradas en el Formato Registro y Control del Plan de Mejoramiento de las cuales la SGDTH es responsable de la ejecución</t>
  </si>
  <si>
    <t>Implementar el 100% las acciones de mejora programadas para el periodo, producto de las auditorias internas de las cuales la SGDTH es responsable de la ejecución</t>
  </si>
  <si>
    <t>Porcentaje del Cumplimiento de las acciones de mejora</t>
  </si>
  <si>
    <t>(N° de acciones de mejora implementadas en el periodo/ N° acciones de mejora programadas para el periodo en los planes de mejoramiento)*100</t>
  </si>
  <si>
    <t>Instrumento acciones de mejora y Formato de seguimiento diligenciados (FOR-AC-002)</t>
  </si>
  <si>
    <t>Para el periodo de reporte comprendido entre enero y marzo de 2021, no existe ninguna acción de mejora a cargo de la Subdirección de Gestión y Desarrollo de Talento Humano con vencimiento o caducidad, no obstante, se vienen adelantando actividades de seguimiento constante.
Las acciones de mejora a cargo de la Sub. Dir. de Talento Humano, de acuerdo con la matriz de seguimiento de la Oficina de Control Inerno, tienen vencimiento a partir de junio de 2021.
Se anexa la citada matriz que evidencia lo descrito.</t>
  </si>
  <si>
    <t>Para el mes de mayo de 2021 se realizo el cierre de 4 acciones de mejora, de las cuales 1 tenia vencimiento en el mes de junio y las 3 restantes en el mes de agosto (10.1.1.2-1,  10.1.3.2-1, 10.1.1.1-1 y 10.3.1-2), además se presentaron avances de otras 4 ( 10.2.3-2, 10.2.3.5-1, 10.3.1-3 y 10.3.1-2)</t>
  </si>
  <si>
    <t>Integridad</t>
  </si>
  <si>
    <t>Ejecución Plan de Trabajo Código de Integridad y Buen Gobierno oficializado y publicado</t>
  </si>
  <si>
    <t>Ejecutar el 100% de la acciones  programadas en el Plan de Trabajo Código de Integridad y Buen Gobierno</t>
  </si>
  <si>
    <t>Porcentaje de ejecución Plan de trabajo Código de Integridad y Buen Gobierno</t>
  </si>
  <si>
    <t xml:space="preserve"> - cronograma de actividades
- Soportes que den cuenta de las actividades ejecutadas</t>
  </si>
  <si>
    <t>Durante el periodo en mención se llevaron a cabo las acciones correspondientes a la ejecución del Plan de Trabajo para la implementación del Código de Integridad y Buen Gobierno 2021, las cuales se relacionan a continuación:
1. Elaboración, divulgación y Socialización del Memorando Plan de Trabajo para la implementación del Código de Integridad 2021.
Enlace:
https://www.integracionsocial.gov.co/images/_docs/2021/gestion/Memorando_Plan_Trabajo_2021_V2_Firmado.pdf
2. Divulgación principios No 1 y 2 Código de Integridad y Buen Gobierno.
3. Elaboración y publicación de Informe de Gestión e implementación principio No 1 Código de Integridad y Buen Gobierno.</t>
  </si>
  <si>
    <t>Archivo y gestión documental</t>
  </si>
  <si>
    <t>Gestión Documental</t>
  </si>
  <si>
    <t xml:space="preserve">. Implementar
el 100 por  ciento del plan  de acción de la  política pública  de gestión y  desarrollo  integral del  Talento Humano  en la SDIS
</t>
  </si>
  <si>
    <t>Plan Institucional de archivos  - PINAR</t>
  </si>
  <si>
    <t>Desarrollar los objetivos establecidos en el PINAR (transferencias documentales, convalidación de las Tablas de Retención Documental, elaboración de la historia institucional del  fondo documental DAPS y intervención del inventario del fondo documental DAPAS y socializaciones en lineamientos archivísticos y el manejo de la herramienta AZ digital de la SDIS)</t>
  </si>
  <si>
    <t>Reportes de gestión en cumplimiento a los objetivos del PINAR</t>
  </si>
  <si>
    <t>Dos (2) reportes de gestión, evidenciando el cumplimiento de las metas establecidas en cumplimiento a los objetivos del PINAR</t>
  </si>
  <si>
    <t>Reportes de avance del PINAR elaborados</t>
  </si>
  <si>
    <t>No de reportes de avance de las actividades del  PINAR elaborados/No de reportes de avance de las actividades del  PINAR Programados</t>
  </si>
  <si>
    <t xml:space="preserve">Corresponde al  cumplimiento de los reportes programados </t>
  </si>
  <si>
    <t xml:space="preserve">Reporte con el porcentaje de avance del PINAR, con corte a junio y evidencias 
 </t>
  </si>
  <si>
    <t xml:space="preserve">Reporte con el porcentaje de avance del PINAR, con corte a diciembre 15 y evidencias
 </t>
  </si>
  <si>
    <t>Subdirección Administrativa y Financiera</t>
  </si>
  <si>
    <t xml:space="preserve">•Se realizó la legalización de 5 transferencias documentales, superando la meta del semestre.
•En total se inventariaron 33615 registros de los cuales 98 registros corresponden a DAPAS.
•Se avanzó en: la Recolección y selección de fuentes primarias, el cuadro evolutivo para el DABS, se avanzó en la estructura del documento, Escritura de la normativa legal y los organigramas.
•Se realizaron 7 socializaciones en AZ Digital para las Comisarías de Familia.
•Se avanzó en los ajustes solicitados por el archivo de Bogotá para las TRD, se organizaron mesas de trabajo con las dependencias.
•Se organizó una mesa operativa el 27/04/2021 en la que se socializó el PGD como instrumento archivístico.
•Se realizaron 29 socializaciones en AZ Digital a las dependencias de la entidad. </t>
  </si>
  <si>
    <t>Plan de conservación documental</t>
  </si>
  <si>
    <t>Realizar jornadas de socialización sobre los temas de factores, mecanismos e indicadores de deterioro y programas de conservación documental, monitoreo de condiciones e inspección a  las áreas de depósito incluyendo los kits de emergencia a las áreas de depositito de la SDIS</t>
  </si>
  <si>
    <t>Reportes de gestión en cumplimiento de las actividades del plan de conservación documental</t>
  </si>
  <si>
    <t>Cuatro (4) reportes de gestión en cumplimiento de las actividades del plan de conservación documental</t>
  </si>
  <si>
    <t>Reportes de avance de cumplimiento de las actividades del plan de conservación documental</t>
  </si>
  <si>
    <t>Número de reportes de avance de las actividades del  plan de conservación elaborados/Número de reportes de avance de las actividades del  plan de conservación programados</t>
  </si>
  <si>
    <t xml:space="preserve">Reporte con el porcentaje de avance del plan de conservación documental y evidencias 
 </t>
  </si>
  <si>
    <t>De acuerdo al informa de Gestión Plan de Conservación Documental se presentan los siguientes avances: 
Se  realizó el proceso de medición de condiciones ambientales en el Archivo Centralizado de  la SDIS  ubicado en el edificio de San Martín.
Por otra parte, se gestionó la asignación de presupuesto para la adquisición de los kits de emergencias.</t>
  </si>
  <si>
    <t xml:space="preserve">•Se realizó el monitoreo de temperatura, humedad relativa del 3 al 22 de junio y socialización de los resultados.
•Se realizó la inspección de las instalaciones del Archivo Central y socializó con la gestora del Archivo Central con el recorrido de las áreas del depósito.
•Se realizo la revisión de los elementos, insumos y equipos del KIT, ajustando cantidades y detalles técnicos. </t>
  </si>
  <si>
    <t>513
519</t>
  </si>
  <si>
    <t>A través de las estrategias de más territorio menos escritorio y del Sistema Distrital del cuidado identificando y fortaleciendo las unidades operativas con las que cuenta la entidad</t>
  </si>
  <si>
    <t xml:space="preserve">*Garantizar la eficiencia y la eficacia  ambiental, logística, operativa y de gestión documental de la entidad, para la  oportuna prestación de los servicios  sociales incluyendo componentes que demanden la reformulación de los programas.
*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</si>
  <si>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logística
Gestión del Talento Humano
Gestión Ambiental
Gestión Financiera
Gestión Contractual
Gestión de Infraestructura Física</t>
  </si>
  <si>
    <t>Realizar seguimiento y control al cumplimiento de la metas de los proyectos de inversión de la Dirección.</t>
  </si>
  <si>
    <t xml:space="preserve">
 Reportes de información cuantitativa y cualitativa de avance de las metas de los proyectos de inversión a cargo de la Dirección Corporativa: 7748. Fortalecimiento de la gestión institucional y desarrollo integral del talento humano en Bogotá
7565 - Suministro de espacios adecuados, inclusivos y seguros para el desarrollo social integral en Bogotá
</t>
  </si>
  <si>
    <t xml:space="preserve">
 100% de reportes de seguimiento a los proyectos de inversión radicados.</t>
  </si>
  <si>
    <t xml:space="preserve"> Porcentaje de reportes de seguimiento a los proyectos de inversión radicados.</t>
  </si>
  <si>
    <t>(N° de reporte  de  seguimiento proyecto de inversión radicados / N° de reportes  seguimiento proyecto de inversión  programados para la vigencia  2021) * 100</t>
  </si>
  <si>
    <t xml:space="preserve">El avance del indicador se adelantará mediante entrega a la Dirección de Análisis y Diseño Estratégico de reportes de   informando  del avance  de los proyectos de inversión relacionada con : 
A) La ejecución presupuestal.
B) La ejecución de magnitudes y presupuesto por meta. 
C) Informe cualitativo para cada una de las metas del proyecto de inversión
D) Actividades programadas pendientes.
E) Informe cualitativo metas plan de desarrollo.
F) Ejecución de productos MGA, cuando aplique
G) Avance metas plan de desarrollo, cuando aplique
</t>
  </si>
  <si>
    <t>Reportes  de seguimiento a los proyectos de inversión</t>
  </si>
  <si>
    <t>Se reporta los memorandos de entrega de los SPI del proyecto 7748- Fortalecimiento  de la gestiòn institucional y desarrollo integral del T.H y  del proyecto 7565 Suministro de espacios adecuados, , inclusivos y  seguros de los meses  Enero, Febrero y marzo.</t>
  </si>
  <si>
    <t>Se reporta los memorandos de entrega de los seguimientos al proyecto de Inversión de los proyectos, 7748 - Fortalecimiento de la gestión institucional y desarrollo integral del Talento humano y del proyecto 7565 - Suministro de espacios adecuados, inclusivos y seguros de los meses Abril y Mayo, el reporte de Junio de acuerdo al cronograma de entregas de seguimiento de los proyectos definido por la DADE se hará el dia 9 de julio,  una vez entrega se hará el respectivo reporte en esta herramienta.</t>
  </si>
  <si>
    <t>Gestión Contractual</t>
  </si>
  <si>
    <t>Desarrollar  los objetivos del   comité de Contratación de la SDIS.</t>
  </si>
  <si>
    <t>Desarrollo de Sesiones  de acuerdo a lo reglamentado por la resolución de conformación   el Comité de Contratación.</t>
  </si>
  <si>
    <t>Doce (12)  sesiones de  comité de contratación durante la vigencia 2021</t>
  </si>
  <si>
    <t>Sesiones de comité de contratación desarrollados</t>
  </si>
  <si>
    <t>(N° de sesiones  de comité de contratación desarrolladas / N° sesiones  de comité de contratación   programadas para la vigencia  2021) * 100</t>
  </si>
  <si>
    <t xml:space="preserve">El avance del indicador corresponderá al 100% de las sesiones  programadas para el periodo reportado, de acuerdo al reglamento del comité de contratación
</t>
  </si>
  <si>
    <t>Actas de reunión de comité de contratación</t>
  </si>
  <si>
    <t>Se han desarrollado las reuniones de acuerdo a lo definido en el indicador se cargan 3 actas.</t>
  </si>
  <si>
    <t>Se han desarrollado las reunioes de acuerdo a lo definido en el indicador, 1 para cada mes, se reportan 3 actas de los meses Abril, Mayo y Junio.</t>
  </si>
  <si>
    <t>6.Optimizar el uso de las unidades operativas de la SDIS garantizando espacios adecuados y seguros a la población beneficiaria de los servicios sociales, orientando la adecuación de la infraestructura en respuesta a la transformación de los servicios sociales y la implementación de la estrategia ETIS y del Sistema Distrital de Cuidado.</t>
  </si>
  <si>
    <t>Garantizar la eficiencia y la eficacia  ambiental, logística, operativa y de gestión documental de la entidad, para la  oportuna prestación de los servicios  sociales incluyendo componentes que demanden la reformulación de los programas.</t>
  </si>
  <si>
    <t>Gestión Logística</t>
  </si>
  <si>
    <t>Implementar el 100 por ciento de las soluciones en materia de servicios logísticos para la atención eficiente y oportuna de las necesidades operativas de la Entidad</t>
  </si>
  <si>
    <t>Realizar seguimiento y control a la satisfacción de los clientes que utilizan los servicios logísticos</t>
  </si>
  <si>
    <t xml:space="preserve">Reporte mensual de satisfacción de clientes que utilizan los servicios logísticos </t>
  </si>
  <si>
    <t>Porcentaje de avance de un (1) reporte mensual en el que se evidencie el número de requerimientos atendidos dentro del 30 días calendario siguientes a su recepción (Matriz en Excel de las alertas recibidas.)</t>
  </si>
  <si>
    <t>Reportes con el número de requerimientos atendidos dentro de los 30 días calendario siguientes a su recepción elaborados elaborados</t>
  </si>
  <si>
    <t>(N° de reportes con el número de requerimientos atendidos elaborados/N° de reportes con el número de requerimientos recibidos programados)*100</t>
  </si>
  <si>
    <t>Número de reportes de acuerdo con la programación</t>
  </si>
  <si>
    <t xml:space="preserve">Matriz en Excel de las alertas recibidas con observaciones de las acciones realizadas para atención del requerimiento </t>
  </si>
  <si>
    <t>Subdirección Administrativa y financiera</t>
  </si>
  <si>
    <t>Durante el primer trimestre del año 2021 se gestionaron 13172 requerimientos de servicios por parte de las diferentes Unidades operativas y subdirecciones locales   con referencia a los servicios de aseo, cafetería, manipulación de alimentos , fotocopiado, vigilancia, transporte y mantenimiento, los cuales fueron atendidos en su totalidad.
Cabe resaltar que un número significativo de unidades operativas iniciando el periodo no se encontraban y algunas de ellas aún no se encuentran en funcionamiento debido a las restricciones impuestas por el gobierno, no obstante, los seguimeientos a las actividades desarrolladas se han llevado a cabo sin contratiempos ejecutando un plan de acción con diferentes herramientas de trabajo  que han permitido cumplir con los requerimientos de forma eficiente.
Como evidencia se adjuntan, matriz de servicios requeridos en excel, informes y los cumplidos de los servicios logísticos llevados a cabo durante el periodo.</t>
  </si>
  <si>
    <t>Durante el segundo trimestre del año 2021 se gestionaron 13819 requerimientos de servicios por parte de las diferentes Unidades operativas y subdirecciones locales con referencia a los servicios de aseo, cafetería, manipulación de alimentos , fotocopiado, papelería, vigilancia, transporte y mantenimiento, los cuales fueron atendidos en su totalidad.
Cabe resaltar que con los cambios realizados por parte de la Alcaldía mayor, para el mes de julio la reapertura, aunque controlada, será en su totalidad, esto quiere decir que el incremento de los servicios potencialmente será significativo. La Subdirección Administrativa y Financiera en cabeza del proceso de Gestión Logística viene desarrollando diferentes planes de contingencia para que la prestación de los servicios sea eficiente y oportuna.
Como evidencia se adjuntan, matriz de servicios requeridos en excel, informes y los cumplidos de los servicios logísticos llevados a cabo durante el periodo.</t>
  </si>
  <si>
    <t>Gestión del conocimiento y la innovación y política de fortalecimiento organizacional y simplificación de procesos</t>
  </si>
  <si>
    <t>Realizar campañas para concientizar sobre el buen uso y administración de los bienes públicos de la entidad</t>
  </si>
  <si>
    <t>Piezas comunicativas publicadas para el buen uso y administración de los bienes públicos de la entidad</t>
  </si>
  <si>
    <t>Dos (2) piezas comunicativas programadas en el año 2021</t>
  </si>
  <si>
    <t>Piezas comunicativas elaboradas</t>
  </si>
  <si>
    <t>Número de piezas comunicativas publicadas en el periodo / Número de piezas comunicativas programadas en el periodo</t>
  </si>
  <si>
    <t>Realizar el conteo de las piezas comunicativas publicadas y dividirlo en la cantidad de piezas comunicativas programadas para el periodo.</t>
  </si>
  <si>
    <t xml:space="preserve"> piezas comunicativas publicadas </t>
  </si>
  <si>
    <t>Durante el primer semestre de 2021 el grupo de inventarios realizó una campaña masiva sobre el buen uso de los bienes y la correcta aplicación de los procedimietnos donde están inmersas las diferentes actividades que realiza dicho grupo. También, como los funcionarios y contratistas pueden proceder en temas de perdida o hurto, traslados, ingreso, salida, de bienes en general entre otros temas.
Se anexan 8 piezas comunicativas difundidas en diferentes medios físicos y digitales.</t>
  </si>
  <si>
    <t>Gestionar traslados de bienes en tiempo real</t>
  </si>
  <si>
    <t>Matriz en Excel de los traslados de bienes atendidos</t>
  </si>
  <si>
    <t>Realizar el 100% de traslados de bienes Recibidos</t>
  </si>
  <si>
    <t>Porcentaje de Avance en los traslados realizados en tiempo real elaborados</t>
  </si>
  <si>
    <t>(Número de solicitudes de traslado  atendidas en el trimestre / Total de solicitudes de traslado recibidas en el trimestre) *100</t>
  </si>
  <si>
    <t>Identificar en la base de datos consolidada de inventarios de traslados realizados en el periodo en el aplicativo SEVEN, los cuales deben compararse con el total solicitudes de traslado recibidas en el periodo</t>
  </si>
  <si>
    <t>Matriz de Excel traslados atendidos</t>
  </si>
  <si>
    <t>Durante el primer trimestre del año 2021 se recibieron 1526 solicitudes de traslado discriminadas así:
Enero 366
Febrero 485
Marzo 675
Dichas solicitudes fueron atendidas en su totalidad sin novedades en su ejecución. Como evidencia se anexa archivo en excel con las solicitudes gestionadas</t>
  </si>
  <si>
    <t>Durante el segundo trimestre del año 2021 se recibieron 1551 solicitudes de traslado discriminadas así:
Abril: 639
Mayo: 557
Junio: 355
Dichas solicitudes fueron atendidas en su totalidad sin novedades en su ejecución. Como evidencia se anexa archivo en excel con las solicitudes gestionadas</t>
  </si>
  <si>
    <t>Planeación Estratégica</t>
  </si>
  <si>
    <t>inversión</t>
  </si>
  <si>
    <t xml:space="preserve">Plan Anual de Adquisiciones </t>
  </si>
  <si>
    <t>Publicar un (1) Plan Anual de Adquisiciones en el SECOP</t>
  </si>
  <si>
    <t>Plan Anual de Adquisiciones 2021 publicado en el Servicio Electrónico de Contratación Pública-SECOP</t>
  </si>
  <si>
    <t>Plan Anual de Adquisiciones 2021 publicado</t>
  </si>
  <si>
    <t>N° de publicaciones del plan anual de Adquisiciones  aprobados  para la vigencia 2021 publicado en el SECOP</t>
  </si>
  <si>
    <t>Cargar, publicar y actualizar el Plan Anual de Adquisiciones 2021 en el SECOP (inicial y sus modificaciones).</t>
  </si>
  <si>
    <t>Documento en Word con pantallazo, en el cual consta publicación de SECOP II y el link de acceso a  plataforma del SECOP II.</t>
  </si>
  <si>
    <t>Subdirección de Contratación</t>
  </si>
  <si>
    <t>Para el 11 de Enero del 2021, la ubdirección de Contratación realizó el cargue del PLan anual de adquisiciones en la plataforma transacional SECOP II, para el corte de 30 de marzo el PAA ha tenido 28 modificaciones</t>
  </si>
  <si>
    <t>La Subdireción de Contratación para el 30 de junio del 2021, ha continuado con el cargue y la actualización del PAA  de acuerdo a las solicitudes de las áreas técnicas, en la plataforma transacional SECOP II, por el cual ha tenido 54 modificaciones</t>
  </si>
  <si>
    <t xml:space="preserve">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</si>
  <si>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de Infraestructura Física</t>
  </si>
  <si>
    <t>Realizar la actualización de la base de datos de predios de la subdirección de Plantas Físicas.</t>
  </si>
  <si>
    <t xml:space="preserve"> Base de datos de predios actualizado</t>
  </si>
  <si>
    <t xml:space="preserve">Una (1) actualización mensual de la Base de Datos de Predios  </t>
  </si>
  <si>
    <t>Porcentaje de avance en la base de datos de Predios actualizada</t>
  </si>
  <si>
    <t>N° de actualizaciones de la base de datos de predios para el periodo programado</t>
  </si>
  <si>
    <t>Actualización mensual de la base de datos de predios</t>
  </si>
  <si>
    <t xml:space="preserve"> Base de datos de predios actualizada</t>
  </si>
  <si>
    <t>Subdirección de plantas físicas</t>
  </si>
  <si>
    <t>Se remite la base de datos de predios actualizada, con corte del 05 de abril de 2021</t>
  </si>
  <si>
    <t>Se remite la base de datos de predios actualizada, con corte del 05 julio de 2021, que incluye actualizaciòn de  datos  de los meses abril, mayo y junio.</t>
  </si>
  <si>
    <t>7565 - Suministro de espacios adecuados, inclusivos y seguros para el desarrollo social integral en Bogotá</t>
  </si>
  <si>
    <t>Realizar seguimiento al proyecto de inversión  7565  a cargo de la Subdirección de Plantas Físicas</t>
  </si>
  <si>
    <t>Cargue de información  de seguimiento al proyecto de inversión 7565  a cargo de la Subdirección de Plantas Físicas en SEGPLAN</t>
  </si>
  <si>
    <t>Cuatro (4)  cargues de información de seguimiento al proyecto</t>
  </si>
  <si>
    <t>Porcentaje de avance de los cargues de información de seguimiento al proyecto  generados en SEGPLAN</t>
  </si>
  <si>
    <t>(N° de cargues en SEGPLAN realizados/N° de cargues en SEGPLAN programados)*100</t>
  </si>
  <si>
    <t>Cargues en Segplan realizados de acuerdo con la programación</t>
  </si>
  <si>
    <t>cargue de información en SEGPLAN</t>
  </si>
  <si>
    <t>Se remite el memorando I2021009134, por medio del cual se entrega el seguimiento  realizado al proyecto 7565.
No obstante lo anterior, se considera necesario informar que el cargue de información en SEGPLAN se realiza trimestralmente, y la DADE se encuentra en proceso de cargue de la misma hasta mediados del mes de abril, por lo que posterior a dicha fecha, se tendrá el soporte de cargue realizado en la plataforma SEGPLAN</t>
  </si>
  <si>
    <t>Se remite el componente de gestión del proyecto de inversión con corte del 30 de marzo, el cual es generado por la herramienta SEGPLAN, y tiene corte trimestral.
Actualmente se adelanta el seguimiento al proyecto de inversión 7565 con corte de junio, por lo cual, se remite adicionalmente el memorando I2021017594  por medio del cual se realizó la última entrega del informe de seguimiento a proyectos de inversión con corte del mes de mayo.
No obstante lo anterior, se considera necesario informar que el cargue de información en SEGPLAN se realiza trimestralmente, y la DADE adelantará el proceso de cargue de la misma hasta mediados del mes de julio, por lo que posterior a dicha fecha, se tendrá el soporte de cargue realizado en la plataforma SEGPLAN</t>
  </si>
  <si>
    <t xml:space="preserve">Meta 8. Atender el 100% de solicitudes de viabilidades de equipamientos para garantizar infraestructura en condiciones adecuadas y seguras. </t>
  </si>
  <si>
    <t>Evaluar y  viabilizar  la prestación de los servicios sociales a través de emisión de conceptos de gestión predial</t>
  </si>
  <si>
    <t xml:space="preserve"> Conceptos de Gestión Predial realizados.</t>
  </si>
  <si>
    <t>Realizar el 100% de Conceptos de gestión predial realizados de acuerdo con las solicitudes</t>
  </si>
  <si>
    <t>Porcentaje de avance de los conceptos de gestión predial generados.</t>
  </si>
  <si>
    <t>(N° de  conceptos generados en el periodo/N° de  conceptos solicitados durante el periodo)*100</t>
  </si>
  <si>
    <t>Conceptos generados de acuerdo a las solicitudes presentadas durante el periodo reportado</t>
  </si>
  <si>
    <t xml:space="preserve"> Conceptos  generados</t>
  </si>
  <si>
    <t>Durante el periodo de enero y febrero, se emitieron 27 conceptos técnicos de viabilización de alternativas de infraestructura para la prestación de servicios sociales de la SDIS, de 51 conceptos técnicos solicitados.</t>
  </si>
  <si>
    <t>Durante el periodo comprendido entre enero y mayo de la presente vigencia, fueron emitidos 356 conceptos técnicos de gestión predial e infraestructura, de 370 conceptos técnicos solicitados.
Es preciso mencionar que, de acuerdo al procedimiento de Emisión de conceptos técnicos, se tiene un tiempo establecido para la emisión de la totalidad de los conceptos el cual podría sobrepasar de un mes a otro, sin que esto implique incumplimiento de la acción; en consecuencia, los 14 conceptos técnicos  faltantes serán evidenciados con el reporte del mes de junio el cual se encuentra en consolidación.</t>
  </si>
  <si>
    <t>Implementar el 100% de la política de comunicacion institucional</t>
  </si>
  <si>
    <t xml:space="preserve">COMUNICACIÓN ESTRATÉGICA </t>
  </si>
  <si>
    <t>7741. Fortalecimiento De La Gestión De La Información Y El Conocimiento Con  Enfoque Participativo Y Territorial</t>
  </si>
  <si>
    <t>Meta 8. Implementar el 100% de la política de comunicacion institucional</t>
  </si>
  <si>
    <t>1. Realizar seguimiento mensual a las acciones de comunicación adelantadas.
2. Realizar la socialización de la política y estrategia de comunicaciones.</t>
  </si>
  <si>
    <t xml:space="preserve">
Un informe que de cuenta del avance cuantitativo y cualitativo de las acciones definidas en la política de comunicaciones con los respectivos soportes de evidencias</t>
  </si>
  <si>
    <t># de acciones adelantadas en marco  de la politica de comunicaciones programadas para la vigencia</t>
  </si>
  <si>
    <t>Porcentaje de avance en las acciones de comunicación definidas para la implementación de la política de comunicaciones</t>
  </si>
  <si>
    <t>(No. De acciones de comunicación ejecutadas/ No. De acciones de comunicación programadas)*100</t>
  </si>
  <si>
    <t xml:space="preserve">El avance del indicador corresponde al cumplimiento de las acciones definidas en la política de comunicaciones. En el numerador se reportan las acciones ejecutadas en el trimestre y en el denominador las acciones programadas en el trimestre </t>
  </si>
  <si>
    <t xml:space="preserve">Matriz de seguimiento a publicaciones OAC
Actas de reuniones de las socializaciones adelantadas. </t>
  </si>
  <si>
    <t xml:space="preserve">Segundo reporte de avance de implementación de la política de comunicaciones </t>
  </si>
  <si>
    <t xml:space="preserve">Tercer reporte de avance de implementación de la política de comunicaciones </t>
  </si>
  <si>
    <t xml:space="preserve">Cuarto reporte de avance de implementación de la política de comunicaciones </t>
  </si>
  <si>
    <t>Oficina Asesora de Comunicaciones</t>
  </si>
  <si>
    <t>Durante la vigencia del primer trimestre de 2021 se realiza la gestión de actualización de la política de comunicaciones de acuerdo con el nuevo Plan de Desarrollo “Un nuevo pacto social y ambiental para el siglo XXI”. En enero de 2021 se realiza una revisión de los contenidos técnicos en comunicación estratégica a ser incluido en la nueva política de comunicaciones tales como los lineamientos y los ejes comunicativos con enfoque social. Durante enero y febrero de 2021 se solicita revisión de despacho y en marzo se realizan unos cambios a la estructura del documento, a fin de generar acciones medibles en relación con la meta 8 del proyecto 7741 “Implementar el 100% de la política comunicacional institucional”. A la fecha la política se encuentra en revisión de la Oficina Asesora de Comunicaciones y el Despacho y se espera que este se encuentre aprobada para el mes de abril. Durante este trimestre, se adelantan por lo tanto acciones con los enlaces de comunicación interna y territorial para realizar socializaciones de la estrategia de comunicaciones de la entidad, el manual de crisis y los procedimientos de comunicación interna y externa del proceso de comunicación estratégica.Así las cosas, el 24 de febrero se realiza una reunión con los enlaces de comunicación interna con contrato para contextualizarlos acerca de la nueva política de comunicaciones y la estrategia de comunicaciones de la entidad. Sobre estos mismos temas se realiza el 24 de febrero el consejo de redacción con los enlaces territoriales. El 16 de marzo se realiza una socialización de la estrategia de comunicaciones y el manual de crisis a los enlaces territoriales y durante la vigencia del mismo mes se remite un memorando a las dependencias de nivel central solicitando la delega oficial de los enlaces de comunicación interna para 2021 a fin de preparar los equipos una vez la política de comunicaciones se encuentre aprobada.</t>
  </si>
  <si>
    <t>Durante la vigencia del segundo trimestre de 2021, continúan los ajustes para la actualización de la política de comunicaciones de acuerdo con el nuevo Plan de Desarrollo “Un nuevo pacto social y ambiental para el siglo XXI”. En junio se realizaron 2 reuniones de revisión de los contenidos técnicos en comunicación estratégica a ser incluidos en la nueva política de comunicaciones tales como los lineamientos y los ejes comunicativos con enfoque social. 
A la fecha la política de comunicaciones se encuentra en revisión y ajuste de las observaciones realizadas por la Dirección de Análisis y Diseño Estratégico. La Oficina Asesora de Comunicaciones estima que la versión definitiva se genere y apruebe durante el mes de julio.
Dada esta situación, durante este trimestre se avanza en acciones con los enlaces de comunicación interna y territorial. Al respecto, se realiza una reunión el día 29 de abril con los enlaces de comunicación interna para el seguimiento de requerimientos bajo los procedimientos de la dependencia y socializaciones de lineamientos de comunicación a los referentes territoriales en los consejos de redacción realizados los días 15 de abril, 4 de mayo y 16 de junio.</t>
  </si>
  <si>
    <t>Elaborar y reportar  los informes periódicos de gestión de la OAC, de acuerdo a la periodicidad definida por las áreas solicitantes.</t>
  </si>
  <si>
    <t>Informes y/o reportes sobre la gestión adelantada en la OAC</t>
  </si>
  <si>
    <t>Avance en la gestión reportada en lo informes y/o reportes de gestión adelantada en la OAC solicitados</t>
  </si>
  <si>
    <t>Porcentaje de avance en los reportes y/o informes de gestión adelantada en la OAC solicitados.</t>
  </si>
  <si>
    <t>(N° Informe de gestión OAC  elaborado / N°Informe de gestión OAC solicitado)*100</t>
  </si>
  <si>
    <t>En el numerador se reportan los informes de gestión de la OAC elaborados y en denomidador  los informes de gestión solicitados a la OAC para el reporte de su gestión de acuerdo con el proceso de comunicación estratégica del Sistema Integrado de Gestión</t>
  </si>
  <si>
    <t>Reporte elaborado.
Soporte de la entrega del reporte (pantallazo)</t>
  </si>
  <si>
    <t>Se realizan los reportes del Plan de Acción de la meta 8 del proyecto 7741 de los meses de febrero y de marzo de 2021, el reporte de indicadores de gestión del proceso de comunicación estratégica solicitando su actualización en función de los nuevos objetivos estratégicos de la entidad y se realiza el reporte de los riesgos de gestión.</t>
  </si>
  <si>
    <t>Se realiza el reporte de indicadores de gestión del proceso de comunicación estratégica solicitando su actualización en función de los nuevos objetivos estratégicos de la entidad y se realiza el reporte de los riesgos de gestión.</t>
  </si>
  <si>
    <t>1. Atender las necesidades comunicacionales internas y externas de la entidad.
2. Realizar seguimientos al registro o aparición  de la entidad, en medios de comunicación.
3. Diseñar y ejecutar  campañas masivas</t>
  </si>
  <si>
    <t>Reporte de la gestión de divulgación de la información institucional de la entidad en el marco de la Política de Comunicaciones</t>
  </si>
  <si>
    <t>Un informe de gestión que de cuenta de las menciones positivas de la entidad en medios, la gestión en redes  y el nivel de satisfacción en el grupo de interés interno de la Secretaría</t>
  </si>
  <si>
    <t>Porcentaje de avance en las metas de gestión relacionadas con los reportes de divulgación interna y externa de información de la entidad</t>
  </si>
  <si>
    <t>(N° de informes de gestión adelantados / N° reportes de gestión programados)*100</t>
  </si>
  <si>
    <t>Corresponde a la descripción de la forma en la que se hace la medición del indicador</t>
  </si>
  <si>
    <t>Bitácora de solicitudes OAC
Informe de monitoreo</t>
  </si>
  <si>
    <t xml:space="preserve">la 
Matriz que da cuenta del porcentaje de avance en la gestión de solicitudes; los resultados de la encuesta de satisfacción interna de la entidad; los resultados trimestrales de los informes de monitoreo de medios
</t>
  </si>
  <si>
    <t>Si bien la política de comunicaciones se encuentra en trámite de actualización, de acuerdo con los procedimientos de comunicación interna y externa esta debe recoger de todas maneras la medición de la gestión de la Oficina Asesora de Comunicaciones de los servicios en comunicaciones, el monitoreo de apariciones de la entidad en noticias y la generación de campañas relacionadas con el enfoque social estratégico de la Secretaría.
En este sentido, durante el mes de febrero, la Oficina Asesora de Comunicaciones gestionó 40 noticias con medios de comuniaciones donde fue mencionada la Secretaría Distrital de Integración Social en un  64,4% por medio de menciones positivas. En marzo, se gestionaron 18 noticias donde fue la Secretaría Distrital de Integración Social obtuvo el 100% de las menciones positivas o neutrales.
Para el mes de febrero la campaña “Transformando comedores alimentado poblaciones” logró alcanzar 67 mil personas y generar 2085 interacciones en redes acerca de la transformación del servicio social de la entidad para enfrentar los retos de la pandemia y así alcanzar una mayor cobertura. Por otro lado, se diseñaron las campañas de comisarias de familia, pobreza oculta, tropa mayor.Asimismo, en el mes de marzo la Secretaría de Integración Social lanzó la campaña del “8m” en conmemoración al día de la mujer, comenzó la producción de la campaña de Comisarías de Familia cuya línea narrativa se aprobó bajo el concepto “un mismo techo de cuidado y acceso a la justicia”. Para el mes de abril se concluirá la producción audiovisual para lanzar la campaña. Por otro lado, se da inicio a la conceptualización de la campañá “Tropa Mayor” la cual, para el mes de reporte, se encuentra en fase de presentación y aprobación junto con la Dirección Territorial. Finalmente, se recibieron 174 solicitudes. De estas, 120 para publicación en la página web de las cuales dos se realizaron, 44 solicitudes de diseño de las cuales se atendieron 7, se recibieron 7 solicitudes de audiovisuales de las cuales se atendieron 6, se recibieron 3 solicitudes de acompañamiento a eventos y 7 solicitudes de diseño de campañas. El acumulado en la depuración de solicitudes se debe por un lado a la contingencia de la Ley de Transparencia que implicó diagnosticar, realizar ajustes y plantear un plan para la renovación de la página web por medio de un diagnóstico bajo los estándares de información de la Resolución de MinTic 1519 de 2020 y a la vez por la contingencia interna de contratación.</t>
  </si>
  <si>
    <t xml:space="preserve">Si bien la política de comunicaciones se encuentra en trámite de actualización, de acuerdo con los procedimientos de comunicación interna y externa esta debe recoger de todas maneras la medición de la gestión de la Oficina Asesora de Comunicaciones de los servicios en comunicaciones, el monitoreo de apariciones de la entidad en noticias y la generación de campañas relacionadas con el enfoque social estratégico de la Secretaría.
En este sentido, durante el mes abril, la Oficina Asesora de Comunicaciones gestionó 79 noticias con medios de comuniaciones donde fue mencionada la Secretaría Distrital de Integración Social en un  98,7% por medio de menciones positivas. En mayo, se gestionaron 57 noticias donde fue la Secretaría Distrital de Integración Social obtuvo el 100% de las menciones positivas o neutrales. Para el mes de junio se dieron 59 noticias de las cuales el 100% fueron positivas o neutrales.
</t>
  </si>
  <si>
    <t xml:space="preserve"> Construir 1  estrategia de  gestión del
conocimiento y la  información
</t>
  </si>
  <si>
    <t>Plan de estartegia de participación</t>
  </si>
  <si>
    <t>1. Realizar el cronograma de seguimiento
2. Solicitar reporte a las dependencias
3. Revisar el reporte remitido por las dependencias y consolidar la información en la matriz de seguimineto al plan de acción institucional</t>
  </si>
  <si>
    <t>Reportes del porcentaje de avance en la ejecución del plan de participación ciudadana</t>
  </si>
  <si>
    <t>Porcentaje de avance del plan de participación ciudadana</t>
  </si>
  <si>
    <t xml:space="preserve"> Reportes de Plan de participación ciudadana ejecutado</t>
  </si>
  <si>
    <t>(N° de actividades ejecutadas por periodo/ N° de actividades programadas para el periodo)*100</t>
  </si>
  <si>
    <t>El reporte corresponderá al avance de las actividades para el periodo programado respecto a las actividades definidas para la vigencia</t>
  </si>
  <si>
    <t>Matriz de segumiento al plan de participación ciudadana
Informe de avance del plan de participación ciudadana</t>
  </si>
  <si>
    <t>Subdirección de Diseño, Evaluación y Sistematización</t>
  </si>
  <si>
    <t xml:space="preserve">Se construyó la matriz de cronograma de participación ciudadana y se solicitó a las áreas por memorando el avance del primer trimestre en las acciones planteadas en dicho cronograma. Se adjunta Cronograma en Excel e informe de avance en las tareas de seguimiento. </t>
  </si>
  <si>
    <t>Se realizó el seguimiento correspondiente al primer trimestre de 2021 (enero a marzo), con su correspondiente informe y reporte en Excel. 
Se envió memorando de solicitud de insumos para el segundo seguimiento trimestral del cronograma de participación ciudadana (abril a junio), cuyo informe se realizará en julio de 2021.</t>
  </si>
  <si>
    <t xml:space="preserve">.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t>
  </si>
  <si>
    <t>1. Realizar reuniones con las dependencias para recoger iniciativas para la elaboración del documento
2. Elaborar el documento con la estrategia
3. Presentar para aprobación del directivo</t>
  </si>
  <si>
    <t>Estrategia para la transferencia de conocimiento entre los servidores públicos</t>
  </si>
  <si>
    <t>Una (1) estrategia para la transferencia de conocimiento</t>
  </si>
  <si>
    <t>Porcentaje de avance de la estrategia para la transferencia del conocimento elaborada</t>
  </si>
  <si>
    <t>N° de estrategias elaboradas para la transferencia de conocimiento</t>
  </si>
  <si>
    <t>Actas de reuniones
Propuesta de documento con avances de la estrategia</t>
  </si>
  <si>
    <t>Documento final con la estrategia para la transferencia de conocimiento aprobado por el directivo</t>
  </si>
  <si>
    <t>En el mes de mayo se realizó una reunión cuya acta se adjunta, se presentó un PowerPoint como borrador de la estrategia, lo cual también se adjunta y se desarrollo una encuesta para recopilar insumos en materia de transferencia del conocimiento por parte de las áreas.</t>
  </si>
  <si>
    <t xml:space="preserve">1. Gestionar y/o tramitar los procesos disciplinarios en primera instancia </t>
  </si>
  <si>
    <t xml:space="preserve">Procesos Disciplinarios gestionados en la dependencia
</t>
  </si>
  <si>
    <t xml:space="preserve">Gestionar el 80% de los procesos disciplinarios </t>
  </si>
  <si>
    <t>Porcentaje de avance de los procesos disciplinarios gestionados en la dependencia</t>
  </si>
  <si>
    <t>(No. de los procesos disciplinarios gestionados en la dependencia / N° de los procesos disciplinarios totales) *100</t>
  </si>
  <si>
    <t xml:space="preserve">se toma el numero total de procesos disciplinarios y se compara con el número de procesos disciplinarios que han sido gestionados </t>
  </si>
  <si>
    <t xml:space="preserve">Base general de procesos disciplinarios </t>
  </si>
  <si>
    <t xml:space="preserve">Oficina de Asuntos Disciplinarios </t>
  </si>
  <si>
    <t xml:space="preserve">Para el cumplimiento de la presente meta del plan de acción, se tiene que para el primer trimestre 2021, la Oficina de Asuntos Disciplinarios, impulsó dentro de las actividades administrativas 298 procesos de un total de 957 procesos activos. </t>
  </si>
  <si>
    <t>Durante el segundo trimestre de 2021, de conformidad con la presente meta en el plan de accion la Oficina de Asuntos Disiciplinarios impulsó dentro de las actividades administrativas 240 procesos de un total de 940 procesos activos.</t>
  </si>
  <si>
    <t xml:space="preserve">1. Evaluar las quejas radicadas en la OAD </t>
  </si>
  <si>
    <t xml:space="preserve">Quejas evaluadas </t>
  </si>
  <si>
    <t>Evaluar el 80% de las quejas radicadas</t>
  </si>
  <si>
    <t xml:space="preserve">Porcentaje de quejas evaluadas </t>
  </si>
  <si>
    <t>(N° de quejas evaluadas / N° de quejas radicadas ante la OAD) * 100</t>
  </si>
  <si>
    <t>Se toma el número total de quejas radicadas ante la OAD y se compara con el número de quejas evaluadas por la OAD</t>
  </si>
  <si>
    <t>De las quejas allegadas a la Oficina de Asuntos Disciplinarios en el primer trimestre se tiene que se hizo reparto de  62 quejas de las cuales al 30 de marzo de 2021 se han evaluado 52</t>
  </si>
  <si>
    <t>De las quejas allegas a la Oficina de Asuntos Disciplinarios en el segundo trimestre se tiene como balance 82 quejas radicadas las cuales se han evaludado 66 a corte 30 de junio de 2021</t>
  </si>
  <si>
    <t>Realizar jornadas de sensibilización en materia de responsabilidad disciplinaria de conformidad con la normatividad vigente en aras de prevenir conductas que puedan atentar contra el régimen disciplinario</t>
  </si>
  <si>
    <t>Jornadas de sensibilización dirigidas a servidores públicos para la prevención de faltas disciplinarias</t>
  </si>
  <si>
    <t>Realizar diez (10) jornadas de sensibilización para prevención de faltas disciplinarias</t>
  </si>
  <si>
    <t>Número de jornadas de sensibilización para prevención de faltas disciplinarias</t>
  </si>
  <si>
    <t xml:space="preserve">No. De  jornadas de sensibilización para la prevención de faltas disciplinarias realizadas </t>
  </si>
  <si>
    <t xml:space="preserve">Se toma el número de jornadas de sensibilización para prevención de faltas disciplinarias realizadas </t>
  </si>
  <si>
    <t>Actas de reunión y/o listados de asistencia de las jornadas de sensibilización, en el período a reportar.</t>
  </si>
  <si>
    <t xml:space="preserve"> Actas de reunión y/o listados de asistencia de las jornadas de sensibilización, en el período a reportar.</t>
  </si>
  <si>
    <t>Para la realización de jornadas de sensibilización en el primer trimestre de 2021, se adelantaron dos jornadas de sensibilización</t>
  </si>
  <si>
    <t xml:space="preserve">De conformidad con el cumplimiento de la presente la OAD, realizó 3 jornada de sensiblizacion en el segundo trimestre de la presente vigencia </t>
  </si>
  <si>
    <t>Todas las políticas</t>
  </si>
  <si>
    <t xml:space="preserve">Planeación estratégica
Gestión del sistema integrado de gestión
</t>
  </si>
  <si>
    <t>1. Solicitar el reporte a las dependencias líderes de política de gestión y desempeño y del componente ambiental
2. Revisar la información y las evidencias
3. Consolidar el reporte con el % de avance
4. Elaborar presentación para el Comité Institucional de Gestión y Desempeño</t>
  </si>
  <si>
    <t>Reportes de avance en el cumplimiento de las metas del plan de ajuste y sostenibilidad MIPG 2021</t>
  </si>
  <si>
    <t>Tres reportes de avance porcentual en el cumplimiento de las metas del plan de ajuste y sostenibilidad MIPG 2021</t>
  </si>
  <si>
    <t>Plan de ajuste y sostenibilidad MIPG reportado.</t>
  </si>
  <si>
    <t>N° de reportes con el porcentaje de avance de las metas del plan de ajuste y sostenibilidad MIPG al periodo reportado</t>
  </si>
  <si>
    <t>Para el cálculo del indicador será de acuerdo con los reportes realizados</t>
  </si>
  <si>
    <t>Formato plan de ajuste y sostenibilidad MIPG 2021 con el reporte de seguimiento
Presentación para Comité Institucional de Gestión y Desempeño</t>
  </si>
  <si>
    <t>Se realizó el seguimiento al Plan de Ajuste y Sostenibilidad MIPG, para el primer trimestre de 2021. Así mismo, se socializaron los resultados en la sesión No. 03 de Comité Institucional de Gestión y Desempeño como consta en el acta del 16 de abril de 2021. Evidencias: Formato seguimiento Plan de Ajuste y Sostenibiliadad I Trimestre y Acta No. 3 de Comité Institucional de Gestión y Desempeño</t>
  </si>
  <si>
    <t>Planeación institucional
Seguimiento y evaluación del desempeño institucional</t>
  </si>
  <si>
    <t xml:space="preserve">Planeación estratégica
Gestión del conocimiento
</t>
  </si>
  <si>
    <t>Construir 1 estrategia de gestión del conocimiento y la información</t>
  </si>
  <si>
    <t>1.Desarollar o actualizar las funcionalidades de extracción, transformación y carga de base de datos
2. Generar y consolidar las tablas maestras en la bodega de datos
3. Generar los reportes de metas de los proyectos de inversión y de personas únicas atendidas - PUA</t>
  </si>
  <si>
    <t xml:space="preserve">Generación de reportes de personas únicas atendidas - PUA e información para el reporte de metas de los proyectos de inversión de la SDIS </t>
  </si>
  <si>
    <t>100% de entregas correspondientes a los reportes de metas y PUA solicitados para cada periodo cerrado</t>
  </si>
  <si>
    <t>Reportes de metas y PUA generados durante el periodo reportado</t>
  </si>
  <si>
    <t xml:space="preserve">
N° de reportes generados en el periodo/N° de reportes solicitados en el periodo con información misional del último mes)  *100</t>
  </si>
  <si>
    <t>El cálculo del indicador es la relación numerador denominador en porcentaje para cada periodo reportado. Para la vigencia el resultado del indicador correspondera al promedio simple de todos los periodos reportados.</t>
  </si>
  <si>
    <t>Correos electrónicos con la entrega de los reportes solicitados</t>
  </si>
  <si>
    <t xml:space="preserve">Con corte al periodo del informe y de acuerdo con la programación de generación de información para seguimiento a proyectos de inversión informada mediante memorando,  se han realizado dos  reporte de metas de los 18 proyectos de inversión, teniendo como base las bitacoras de conteo de meta, las cuales fueorn trabajadas con el equipo de Gestión de la calidad de la información y las áreas técnicas. Dichos reportes dan cuenta de avance de metas de personas atendidas con corte a febrero y con corte a marzo de 2021. 
</t>
  </si>
  <si>
    <t xml:space="preserve">De acuerdo a la programación para la entrega de los reportes de  seguimiento a proyectos de inversión,  se realizaron 3  reportes de metas para 12 proyectos de inversión y 3 reportes de Personas Únicas Atendidas -PUA, teniendo como referencia las bitacoras de conteo. Se adjunta como evidencia los correos de entrega de la información para los cortes marzo, abril y mayo de 2021. 
</t>
  </si>
  <si>
    <t>Gestión presupuestal y eficiencia del gasto público
Seguimiento y evaluación del desempeño institucional</t>
  </si>
  <si>
    <t>Asesorar técnicamente al 100% de las áreas  en la formulación y seguimiento de las políticas públicas, planes, programas, proyectos y gasto público</t>
  </si>
  <si>
    <t>1. Realizar el cruce de la información de compromisos registrados en Bogdata frente a los compromisos registrados en SEVEN
2. Remitir los informes a la Subdirección Administrativa y Financiera</t>
  </si>
  <si>
    <t>Seguimiento al modulo del plan anual de adquisiciones de la herramienta SEVEN</t>
  </si>
  <si>
    <t>Reporte de avance porcentual de los 11 procesos de conciliación presupuestal</t>
  </si>
  <si>
    <t xml:space="preserve"> Procesos de conciliación presupuestal realizados</t>
  </si>
  <si>
    <t>(N° de procesos de conciliación realizados/N° de Procesos de conciliación solicitados)*100</t>
  </si>
  <si>
    <t>El cálculo del indicador corresponderá al número de procesos realizados</t>
  </si>
  <si>
    <t>Correos electrónicos
Reportes cargados en la carpeta de reportes financieros de la entidad Corporativa 21</t>
  </si>
  <si>
    <t>Se realizó el cargue diario de los reportes de CDP, CRP, ejecución vigencia, ejecución reservas. Así mismo, se encuentran cargados los informes de cierre para los meses de enero, febrero y marzo.</t>
  </si>
  <si>
    <t>Se realizó el cargue diario de los reportes de CDP, CRP, ejecución vigencia, ejecución reservas. Así mismo, se encuentran cargados los informes de cierre para los meses de abril, mayo y junio.
Por otra parte se incluyó la información en los reportes de Power BI</t>
  </si>
  <si>
    <t>Seguimiento y evaluación del desempeño institucional
Contorl interno</t>
  </si>
  <si>
    <t>Inversión y Funcionamiento</t>
  </si>
  <si>
    <t>Plan anticorrupción y de atención al ciudadano</t>
  </si>
  <si>
    <t>1. Solicitar insumos a las dependencias responsables de cada uno de los seis componentes
2. Revisar los reportes de cada componente
3. Consolidar la información y remitir a la Oficina de Control Interno</t>
  </si>
  <si>
    <t>Plan anticorrupción  y de atención al ciudadano consolidado con seguimiento</t>
  </si>
  <si>
    <t>Porcentaje de avance de los 3 reportes de seguimiento al plan anticorrupción y de atención al ciudadano</t>
  </si>
  <si>
    <t>Reportes de seguimiento al plan anticorrupción y de atención al ciudadano realizados.</t>
  </si>
  <si>
    <t>(N° de reportes del PAAC/N° de reportes Programados del PAAC)*100</t>
  </si>
  <si>
    <t>El cálculo del indicador corresponderá al número de reportes de seguimiento realizados de acuerdo con la programación</t>
  </si>
  <si>
    <t>Matriz consolidada con los reportes de los seis componentes</t>
  </si>
  <si>
    <t xml:space="preserve">Se realizó el seguimiento del Plan anticorrupción y aternción a la ciudadanía con fecha de corte 30 de abril, de acuerdo con la programación.
https://www.integracionsocial.gov.co/index.php/plan-de-lucha-contra-la-corrupcion
https://sdisgovco.sharepoint.com/sites/plan_anticorrupcin_mapa_riesgos/Shared%20Documents/Forms/AllItems.aspx?ct=1598027586606&amp;or=OWA%2DNT&amp;cid=5ca37598%2Ddfa3%2Dccc4%2D6cf3%2Deaf243592115&amp;originalPath=aHR0cHM6Ly9zZGlzZ292Y28uc2hhcmVwb2ludC5jb20vOmY6L3MvcGxhbl9hbnRpY29ycnVwY2luX21hcGFfcmllc2dvcy9FaW82WlV0cU5pTkZoVmVRTWsycHhnQUJJTEQxbTBlbFQtaGNGMWRNMzM1Zkl3P3J0aW1lPWVhalU3LTlGMkVn&amp;viewid=97bcf9b8%2D1bef%2D498c%2Dae18%2D5c338dd5e5aa&amp;id=%2Fsites%2Fplan%5Fanticorrupcin%5Fmapa%5Friesgos%2FShared%20Documents%2F02%5FPAAC%5FVigencia%5F2021 </t>
  </si>
  <si>
    <t>1. Revisar los informes SPI de 18 proyectos de inversión
2. Retroalimentación de los informes SPI de los proyectos de inversión</t>
  </si>
  <si>
    <t>Reportes consolidados de seguimiento a los proyectos de inversión</t>
  </si>
  <si>
    <t>Porcentaje de avance de 12 reportes consolidados de seguimiento a los proyectos de inversión</t>
  </si>
  <si>
    <t>Reportes consolidados de seguimiento a los proyectos de inversión realizados</t>
  </si>
  <si>
    <t>(N° de reportes consolidados de seguimiento a los proyectos de inversión/N° de reportes de seguimiento a los proyectos de inversión programados)*100</t>
  </si>
  <si>
    <t>Sumatoria de los reportes consolidados realizados para cada periodo</t>
  </si>
  <si>
    <t>Matriz consolidada con reporte de 18 proyectos de inversión</t>
  </si>
  <si>
    <t xml:space="preserve">Durante el primer trimestre de 2021, se han realizado dos reportes de informes de seguimiento a proyectos de inversión - SPI- , los cuales fueron remitidos por los gerentes de proyectos, y revisados por el equipo de profesionales de seguimiento a proyectos de la SDES. De otra parte, se realizarón las reuniones de retroalimentación con cada equipo técnico de las diferentes dependencias con el fin de brindar las observaciones de ajuste para contar con información de calidad. </t>
  </si>
  <si>
    <t>Durante el segundo trimestre de la vigencia 2021 se han acumulado a corte mayo 4 reportes de informe de seguimiento a proyectos de inversión SPI, para el caso del reporte de corte junio, esta prevista entrega por parte de las áreas técnicas el día 8 de julio de 2021.  Se precisa que, estos informes son revisados por los profesionales de seguimiento de la Subdirección de Diseño, Evaluación y Sistematización, los resultados son socializados en el marco de reunión de retroalimentación junto a las áreas técnicas de cada proyecto quienes cuentan con un plazo estipulado para la subsanación de las mismas y contar con insumos finales con calidad, completitud y coherencia.                                 Se entrega como insumo informes SPI de 18 proyectos del Plan de Desarrollo Distrital Un Nuevo Contrato Social y Ambiental para la Bogotá del Siglo XXl con corte mayo 2021</t>
  </si>
  <si>
    <t>1. Realizar el seguimiento al plan de acción de los proyectos de inversión
2. Registro de la información en el sístema de seguimiento SEGPLAN</t>
  </si>
  <si>
    <t>Reportes componente de inversión, gestión, territorialización y actividades de los proyectos de inversión generados por SEGPLAN</t>
  </si>
  <si>
    <t>Porcentaje de avance de 4 reportes generados por SEGPLAN</t>
  </si>
  <si>
    <t xml:space="preserve">Reportes por proyectos de SEGPLAN generados </t>
  </si>
  <si>
    <t>N° de reportes generados por SEGPLAN</t>
  </si>
  <si>
    <t>Reporte SEGPLAN</t>
  </si>
  <si>
    <t xml:space="preserve">Durante el mes de enero, desde la SDES  se realizó  el seguimiento a la implementación de los 18 proyectos de inversión cierre vigencia 2020, y se registró  la información de implementación en el sistema de seguimineto SEGPLAN, lo que permitio contar con los reportes del  componente de gestión, componente de inversión, territorialización y actividades, insumos para la elaboración del informe de gestión SDIS, informe de balance plan de desarrollo 2020, e informes de programas generales. 
De otra parta,   en el mes de febrero se realizó el cargue del plan de acción de la vigencia 2021 de los 18 proyectos de inversión, y reprogramación de metas de acuerdo a los ajustes de la planeación que realizó cada gerencia de proyecto, que permitirá realizar el primer seguimiento de  proyectos de la vigencia 2021 con corte a 31 de marzo. 
Se anexa los componentes de gestión, inversión, territorialización  cierre vigencia 2020 y  reprogramación realizada en el mes de febrero.  </t>
  </si>
  <si>
    <t>Durante el segundo trimestre de  la vigencia 2021 se realiza cargue trimestral de seguimiento a proyectos del Plan de Desarrollo UN NUEVO CONTRATO SOCIAL Y AMBIENTAL PARA LA BOGOTÁ DEL SIGLO XXI 122 - Secretaría Distrital de Integración Social Plan de Acción 2020 - 2024. Componente de inversión, Componente de Gestión, Territorialización, Actividades y actualización Ficha EBI con corte a 31/03/2021.                                                                                                                                                                                                                                                                                                                                   Se anexa soportes de los componentes de gestión, inversión, territorialización  cierre vigencia 2020 y  reprogramación realizada en el mes de febrero.                                         Para el segundo trimestre, la actualización en el aplicativo SEGPLAN esta previsto para su realización entre el 1 al 15 de julio de 2021 con corte al 30 de junio.</t>
  </si>
  <si>
    <t>Plan institucional de participación ciudadana</t>
  </si>
  <si>
    <t xml:space="preserve">1. Formular el cronograma de las acciones de participación ciudadana
2. Solicitar a la áreas el cronograma diligenciado
3. Consolidar la matriz con la información del seguimiento
</t>
  </si>
  <si>
    <t>Resultados del seguimiento a la implementación del plan de participación Ciudadana.</t>
  </si>
  <si>
    <t>Porcentaje de avance de  tres (3) seguimientos a la implementación del cronograma de participación ciudadana, que hace parte del Plan Institucional de participación ciudadana.</t>
  </si>
  <si>
    <t>Seguimientos a la implementación del plan participación ciudadana realizado.</t>
  </si>
  <si>
    <t>Número de seguimientos realizados a la implementación de la estrategia conforme con lo programado</t>
  </si>
  <si>
    <t>El cálculo del indicador corresponderá al número de  seguimiento reportados de acuerdo con la programación</t>
  </si>
  <si>
    <t>Cronograma de participación ciudadana diligenciado y su primer seguimiento con corte a 30 de junio</t>
  </si>
  <si>
    <t>Cronograma de participación ciudadana diligenciado y su segundo y tercer seguimiento con corte a 30 de septiembre y 15 de diciembre</t>
  </si>
  <si>
    <t>Se realizó el seguimiento correspondiente al primer trimestre de 2021 (enero a marzo), con su correspondiente informe y reporte en Excel.
Se envió memorando de solicitud de insumos para el segundo seguimiento trimestral del cronograma de participación ciudadana (abril a junio), cuyo informe se realizará en julio de 2021.</t>
  </si>
  <si>
    <t>1. Elaborar un informe de análisis de los trámites y otros procedimientos administrativos de la Entidad, para determinar cuáles son susceptibles de racionalización.
2. Elaborar la estrategia de racionalización de trámites
3. Publicar en el sistema SUIT la estrategia de racionalización de trámites
4. Socializar la estrategia de racionalización de trámites 2021</t>
  </si>
  <si>
    <t>Estrategia de racionalización de trámites elaborada, publicada en SUIT y socializada</t>
  </si>
  <si>
    <t>Porcentaje de avance a una (1) estrategia de racionalización de trámites elaborada, publicada en SUIT y socializada</t>
  </si>
  <si>
    <t xml:space="preserve"> Estrategia de racionalización de trámites publicada en SUIT y socializada</t>
  </si>
  <si>
    <t>Número de estrategias publicadas en SUIT y socializadas conforme a lo programado</t>
  </si>
  <si>
    <t> el cálculo del indicador corresponderá al número de estrategias socializadas de acuerdo con la programación</t>
  </si>
  <si>
    <t>Acta de reuniones de coordinación</t>
  </si>
  <si>
    <t>Primer Documento borrador</t>
  </si>
  <si>
    <t>Documento con el avance de la estrategia</t>
  </si>
  <si>
    <t>1. Documento de estrategia de racionalización de trámites
2. Pantallazo de publicación de la estrategia en SUIT
3. Documentos de soporte de la socialización de la estrategia de racionalización de trámites</t>
  </si>
  <si>
    <t>Se adelantó una reunión de coordinación general de la estrategia de racionalización de trámites, relacionada con la digitalización del seguimiento a las solicitudes de servicio, en la que participó la Dirección de Análisis y Diseño Estratégico y el SIAC de la Subsecretaría el 15 de marzo de 2021, cumpliendo con el 100% de lo planeado para el primer trimestre de 2021</t>
  </si>
  <si>
    <t>Se adelantó un análisis de los servicios ya ingresados en el SUIT, con miras a actualizar toda la plataforma a la luz de la Resolución 509 de abril de 2021 “Por la cual se definen las reglas aplicables a los servicios sociales, los instrumentos de focalización de la SDIS, y se dictan otras disposiciones”, que pasa de 32 modalidades de servicios en la Entidad a 83.</t>
  </si>
  <si>
    <t>37. Aumentar en un 43% la inspección y  vigilancia en los servicios y programas  prestados por la Secretaría Distrital de Integración Social que cuentan con estándares de calidad.</t>
  </si>
  <si>
    <t>Diseño e innovación de los servicios sociales</t>
  </si>
  <si>
    <t>Formular o actualizar 9 estándares de calidad de los servicios sociales de la Entidad</t>
  </si>
  <si>
    <t xml:space="preserve">1. Acompañar a los servicios sociales para la formulación de estándares
</t>
  </si>
  <si>
    <t>Anexos técnicos de estándares</t>
  </si>
  <si>
    <t>Porcentaje de avance de Dos anexos técnicos con visto bueno por parte de la Subdirección Técnica</t>
  </si>
  <si>
    <t xml:space="preserve"> Avance de los anexos técnicos de estándares  elaborados</t>
  </si>
  <si>
    <t>N° de anexos técnicos con visto bueno por parte  de la Subdirección Técnica</t>
  </si>
  <si>
    <t xml:space="preserve"> el cálculo del indicador corresponderá a las evidencias programadas</t>
  </si>
  <si>
    <t>Actas de reunión de mesas técnicas y anexos</t>
  </si>
  <si>
    <t>Anexo técnico de estpándar de un servicio social</t>
  </si>
  <si>
    <t>Se desarrollaron las mesas técnicas de trabajo, donde se realizó revisión y ajuste de los estándares de calidad (Talento humano, Atención integral, Ambientes adecuados y seguros, Nutrición y salubridad, Gestión administrativa) para el servicio social Centros Forjar. Se construye propuesta de anexo técnico y queda pendiente realizar la presentación a la subdirección técnica para su aprobación.</t>
  </si>
  <si>
    <t>Se desarrollaron las mesas técnicas para la formulación y actualización de estándares de los siguientes servicios:
* Servicio integral de bienestar y cuidado para personas mayores - modalidad cuidado transitorio día - noche, se avanza en la definición de los requisitos para los estándares de: Gestión administrativa, Alimentación, Nutrición y salubridad. Se continua con el desarrollo de las mesas de trabajo para la formulación de los estandares de Talento humano, Atención integral, Ambientes adecuados y seguros.
* Centros Forjar, se construyó propuesta de anexo técnico y esta pendiente realizar la presentación a la subdirección técnica para su aprobación. Se esta gestionando el espacio para realizar la presentación con la subdirección técnica.</t>
  </si>
  <si>
    <t>Auditoria y control</t>
  </si>
  <si>
    <t xml:space="preserve">1. Apoyar a las dependencias que soliciten acompañamiento técnico para la formulación de sus planes de mejoramiento </t>
  </si>
  <si>
    <t xml:space="preserve">Acompañamiento a las dependencias en la formulación de los planes de mejoramiento </t>
  </si>
  <si>
    <t>Acompañamiento al 100% de las dependencias para la formulación de los planes de mejoramiento</t>
  </si>
  <si>
    <t>Acompañamientos a planes de mejoramiento elaborados</t>
  </si>
  <si>
    <t>(Número de acompañamientos a la formulación de los planes de mejoramiento realizados / Numero de acompamientos a la formulación de planes de mejoramiento solicitados) * 100</t>
  </si>
  <si>
    <t xml:space="preserve">El cálculo del indicador corresponderá a las evidencias del acompañamiento realizado a las dependencias que los soliciten </t>
  </si>
  <si>
    <t xml:space="preserve">Actas de reunión o correos electrónicos de acompañamiento </t>
  </si>
  <si>
    <t>Se recibieron dos (2) solicitudes de acompañamiento a la formulación de planes de mejoramiento, relacionadas con los planes de mejora del SCI de DADE y SDES, las cuales se atendieron en su totalidad, cumpliendo así el 100% de solicitudes del período.</t>
  </si>
  <si>
    <t>Para el segundo trimestre de 2021, se recibieron dos solicitudes de acompañamiento a la formulación de los planes de mejoramiento derivados de las auditorías internas a Vejez y al proceso de Planeación Estratégica, las cuales se atendieron en su totalidad, por lo cual se entregan los correos de la Subdirectora SDES en donde se remiten los planes de mejoramiento, junto con su respectivo anexo en excel, mediante el cual se da cumplimiento del 100% de este producto.</t>
  </si>
  <si>
    <t>Tecnologías de la Información 
Gestión de soporte y mantenimiento tecnológico</t>
  </si>
  <si>
    <t>1- Modernizar y mantener el 100% de la Infraestructura tecnológica de la Entidad para garantizar la operación de la Secretaría
2 Actualizar y mantener el 100% de los sistemas de información de la entidad para contar con información accesible, confiable y oportuna</t>
  </si>
  <si>
    <t xml:space="preserve">Plan Estratégico de Tecnologías de la Información y las Comunicaciones – PETI.
</t>
  </si>
  <si>
    <t>Elaborar y aprobar el Plan Estratégico de Tecnologías de la Información  2021-2024</t>
  </si>
  <si>
    <t>Plan Estratégico de Tecnologías de la Información 2021-2024</t>
  </si>
  <si>
    <t>1 Plan Estratégico de Tecnologías de la Información 2021-2024 elaborado y aprobado por el Comité Institucional de Gestión y Desempeño</t>
  </si>
  <si>
    <t>Plan Estratégico de Tecnologías de la Información elaborado</t>
  </si>
  <si>
    <t xml:space="preserve">Documentos elaborados y aprobados. </t>
  </si>
  <si>
    <t>Plan Estratégico de Tecnologías de la Información 2020-2024 elaborado y aprobado por el Comité Institucional de Gestión y Desempeño</t>
  </si>
  <si>
    <t>Subdirección de Investigación e Información</t>
  </si>
  <si>
    <t xml:space="preserve">Se presenta el Plan Estratégico de Tecnologías de la Información 2020-2024 elaborado y aprobado por el Comité Institucional de Gestión y Desempeño. 
EVIDENCIA:
Documento Plan Estratégico de Tecnologías de la Información 2020-2024, aprobado por el Comité de Gestión y Desempeño en la sesión 2 acta 2 del 25 de marzo de 2021. </t>
  </si>
  <si>
    <t>Este producto fue cumplido en el primer trimestre de 2021</t>
  </si>
  <si>
    <t>Meta cumplida</t>
  </si>
  <si>
    <t>40.Diseñar e implementar una  solución tecnológica que facilite  la participación de la ciudadanía en la gestión y oferta  institucional</t>
  </si>
  <si>
    <t>Realizar seguimiento a la implementacion del Plan Estratégico de Tecnologías de la Información - PETI 2021-2024</t>
  </si>
  <si>
    <t>Informes de seguimiento del PETI que contenga el reporte de avance de las actividades programadas para la vigencia 2021</t>
  </si>
  <si>
    <t xml:space="preserve"> Tres (3) informes de seguimiento de las actividades programadas en el PETI 2021</t>
  </si>
  <si>
    <t xml:space="preserve"> Informe de Seguimientos del Plan Estratégico de Tecnologías de la Información elaborado</t>
  </si>
  <si>
    <t>Número de informes elaborados / Número de informes programados</t>
  </si>
  <si>
    <t>Primer Informe de seguimiento al Plan Estratégico de Tecnologías de la Información de las actividades 2021</t>
  </si>
  <si>
    <t>Segundo Informe de seguimiento al Plan Estratégico de Tecnologías de la Información de las actividades 2021</t>
  </si>
  <si>
    <t>Tercer Informe de seguimiento al Plan Estratégico de Tecnologías de la Información de las actividades 2021</t>
  </si>
  <si>
    <t>Se presenta Primer Informe de seguimiento al Plan Estratégico de Tecnologías de la Información de las actividades 2021, el cual contiene el estado de avance de las iniciativas de transformación y de operación tecnológica de la Entidad con corte al segundo trimestre de 2021.</t>
  </si>
  <si>
    <t>Realizar un ejercicio de Arquitectura Empresarial TI</t>
  </si>
  <si>
    <t>Documento sobre la ejecución del ejercicio de Arquitectura Empresarial TI</t>
  </si>
  <si>
    <t>1 Documento sobre la ejecución del ejercicio de Arquitectura Empresarial TI</t>
  </si>
  <si>
    <t>Documento de Arquitectura Empresarial TI elaborado.</t>
  </si>
  <si>
    <t xml:space="preserve">Documento de la Arquitectura Empresarial TI elaborado. </t>
  </si>
  <si>
    <t>Documento sobre ejercicio de arquitectura empresarial TI</t>
  </si>
  <si>
    <t>Esta Meta producto está programada para el cuarto trimestre 2021</t>
  </si>
  <si>
    <t>Plan de Preservación Digital a Largo Plazo</t>
  </si>
  <si>
    <t>Realizar seguimiento a la implementacion del Plan de Preservación Digital a Largo Plazo</t>
  </si>
  <si>
    <t>Informes de seguimiento del Plan de Preservación Digital que contenga el reporte de avance de las actividades programadas para la vigencia 2021</t>
  </si>
  <si>
    <t>Cuatro (4) informes de seguimiento de las actividades programadas en el Plan de Preservacion Digital 2021</t>
  </si>
  <si>
    <t>Informes de seguimiento al  Plan de Preservacion Digital elaborados.</t>
  </si>
  <si>
    <t>N° de Informes de seguimiento al  Plan de Preservacion Digital elaborado/N° de Informes de seguimiento al  Plan de Preservacion Digital Programados</t>
  </si>
  <si>
    <t>Primer informe de seguimiento al Plan de Preservación Digital 2021</t>
  </si>
  <si>
    <t>Segundo informe de seguimiento al Plan de Preservación Digital 2021</t>
  </si>
  <si>
    <t>Tercer informe de seguimiento al Plan de Preservación Digital 2021</t>
  </si>
  <si>
    <t>Cuarto informe de seguimiento al Plan de Preservación Digital 2021</t>
  </si>
  <si>
    <t>Se presenta el primer informe de seguimiento al  Plan de Preservación Digital 2021, de acuerdo con las actividades programadas para el periodo.
EVIDENCIA:
Primer Informe de seguimiento al plan de preservación digital 2021.</t>
  </si>
  <si>
    <t>Se presenta el segundo informe de seguimiento al  Plan de Preservación Digital 2021, de acuerdo con las actividades programadas para el periodo.Durante el segundo trimestre de 2021 se avanzó en la actualización de las Tablas de Retención Documental de la SDIS, insumo para la identificación de la documentación que debe ser preservada digitalmente. Así mismo, se realizó revisión del inventario de Activos de Información identificando los cambios a realizar. Por otra parte, se evalúa si la funcionalidad para el manejo de expedientes electrónicos del sistema AZ Digital V6 puede servir como repositorio de preservación digital.</t>
  </si>
  <si>
    <t>Plan de trabajo de la dependencia</t>
  </si>
  <si>
    <t>Realizar seguimiento a la ejecución del Plan Anual de Adquisiciones 2021 a cargo de la Subdirección de Investigación e Información</t>
  </si>
  <si>
    <t>Informes de seguimiento del Plan Anual de Adquisiciones 2021 a cargo de la Subdirección de Investigación e Información</t>
  </si>
  <si>
    <t>Cuatro (4) Informes de seguimiento de la ejecución presupuestal del Plan Anual de Adquisiciones 2021 a cargo de la Subdirección de Investigación e Información</t>
  </si>
  <si>
    <t>Informes de seguimiento al Plan Anual de Adquisiciones elaborados</t>
  </si>
  <si>
    <t>Número de informes de seguimiento al Plan Anual de Adquisiciones elaborados / Número de informes de seguimiento al Plan Anual de Adquisiciones programados</t>
  </si>
  <si>
    <t>Primer informe de seguimiento al Plan Anual de Adquisiciones 2021 a cargo de la Subdirección de Investigación e Información</t>
  </si>
  <si>
    <t>Segundo informe de seguimiento al Plan Anual de Adquisiciones 2021 a cargo de la Subdirección de Investigación e Información</t>
  </si>
  <si>
    <t>Tercer informe de seguimiento al Plan Anual de Adquisiciones 2021 a cargo de la Subdirección de Investigación e Información</t>
  </si>
  <si>
    <t>Cuarto informe de seguimiento al Plan Anual de Adquisiciones 2021 a cargo de la Subdirección de Investigación e Información</t>
  </si>
  <si>
    <t>Se presenta el primer informe de seguimiento al  Plan Anual de Adquisiciones 2021 a cargo de la Subdirección de Investigación e Información.
EVIDENCIA:
Primer Informe de seguimiento al  Plan Anual de Adquisiciones 2021 a cargo de la Subdirección de Investigación e Información.</t>
  </si>
  <si>
    <t>Se presenta el segundo informe de seguimiento al  Plan Anual de Adquisiciones 2021 .En el que se evidencia que durante el segundo trimestre la Subdirección de Investigación e Información ha adelantado los procesos contractuales de proveedores y Recurso Humano correspondiente a lo establecido en el Plan Anual de Adquisiciones del proyecto 7741, tanto de los recursos de inversión como de los recursos de funcionamiento.</t>
  </si>
  <si>
    <t>Realizar seguimiento a la implementación de las acciones de mejora resultado de las auditorías internas y externas, a cargo de la Subdirección de Investigación e Información</t>
  </si>
  <si>
    <t>Informes de seguimiento de las acciones de mejora 2021 a cargo de la Subdirección de Investigación e Información</t>
  </si>
  <si>
    <t>Cuatro (4) Informes de seguimiento de las acciones de mejora 2021 a cargo de la Subdirección de Investigación e Información</t>
  </si>
  <si>
    <t xml:space="preserve">Informes de seguimiento a acciones de mejora elaborados. </t>
  </si>
  <si>
    <t>Número de informes de seguimiento a acciones de mejora elaborados / Número de informes de seguimiento a acciones de mejora programados</t>
  </si>
  <si>
    <t>Primer informe de seguimiento a las acciones de mejora 2021 a cargo de la Subdirección de Investigación e Información</t>
  </si>
  <si>
    <t>Segundo informe de seguimiento a las acciones de mejora 2021 a cargo de la Subdirección de Investigación e Información</t>
  </si>
  <si>
    <t>Tercer informe de seguimiento a las acciones de mejora 2021 a cargo de la Subdirección de Investigación e Información</t>
  </si>
  <si>
    <t>Cuarto informe de seguimiento a las acciones de mejora 2021 a cargo de la Subdirección de Investigación e Información</t>
  </si>
  <si>
    <t>Se presenta el primer informe de seguimiento  a las acciones de mejora 2021 a cargo de la Subdirección de Investigación e Información.
EVIDENCIA:
 Primer informe de seguimiento  a las acciones de mejora 2021 a cargo de la Subdirección de Investigación e Información.</t>
  </si>
  <si>
    <t>Se presenta el segundo informe de seguimiento  a las acciones de mejora 2021 a cargo de la Subdirección de Investigación e Información.Durante el segundo trimestre la Subdirección de Investigación e Información realizó reportes de 36 acciones de mejora en ejecución y 4 acciones pendientes por efectividad correspondientes a (Auditoria Sistemas de información SDIS- Informe final Auditoría interna Sistema de Gestión de Seguridad de la Información- Auditoría a la Gestión Contractual - artículo 2 Decreto 371 de 2010).</t>
  </si>
  <si>
    <t>Mantener disponibles los servicios tecnologicos asociados a la infraestructura, sistemas de informacion y servicios conexos</t>
  </si>
  <si>
    <t>Reportes de disponibilidad de la infraestructura tecnológica, sistemas de información y servicios conexos.</t>
  </si>
  <si>
    <t>Doce (12) Reportes de disponibilidad de la infraestructura tecnológica, sistemas de información y servicios conexos.</t>
  </si>
  <si>
    <t>Reportes de disponibilidad de la infraestructura tecnológica, sistemas de información y servicios conexos elaborados.</t>
  </si>
  <si>
    <t>Número de reportes de disponibilidad de la infraestructura tecnológica, sistemas de información y servicios conexos elaborados / Número de reportes de disponibilidad de la infraestructura tecnológica, sistemas de información y servicios conexos programados</t>
  </si>
  <si>
    <t>3 Reportes de disponibilidad mensual de la infraestructura tecnológica, sistemas de información y servicios conexos.</t>
  </si>
  <si>
    <t>Se presentan 3 Reportes de disponibilidad mensual de la infraestructura tecnológica, sistemas de información y servicios conexos.
EVIDENCIAS:
Reportes de disponibilidad  de los meses ( Enero, Febrero y Marzo) de la infraestructura tecnológica, sistemas de información y servicios conexos."</t>
  </si>
  <si>
    <t>Se presentan 3 Reportes donde se evidencian los porcentajes de disponibilidad de los servicios de infraestructura tecnológicos,sistemas de información y servicios conexos durante el segundo trimestre.</t>
  </si>
  <si>
    <t>Gestionar las solicitudes de servicios tecnologicos de infraestructura, sistemas de informacion y servicios conexos</t>
  </si>
  <si>
    <t>Reportes de gestión de los casos creados en la Mesa de Servicio Tecnológica.</t>
  </si>
  <si>
    <t>Doce (12) Reportes de gestión de los casos creados en la Mesa de Servicio Tecnológica.</t>
  </si>
  <si>
    <t>Reportes de gestión Mesa de Servicio Tecnológica</t>
  </si>
  <si>
    <t>Número de reportes de gestión Mesa de Servicio Tecnológica elaborados / Número de reportes Mesa de Servicio Tecnológica programados</t>
  </si>
  <si>
    <t>3 reportes de gestión de los casos creados en la mesa de servicios tecnológica relacionados con infraestructura, sistemas de informacion y servicios conexos</t>
  </si>
  <si>
    <t>Se presentan 3 Reportes de  gestión de los casos creados en la mesa de servicios tecnológica relacionados con infraestructura, sistemas de informacion y servicios conexos
EVIDENCIAS:
Reportes de disponibilidad  de los meses ( Enero, Febrero y Marzo) de  gestión de los casos creados en la mesa de servicios tecnológica relacionados con infraestructura, sistemas de informacion y servicios conexos.</t>
  </si>
  <si>
    <t xml:space="preserve">Se presentan 3 Reportes  donde se evidencia la  gestión de los casos creados en la mesa de servicios tecnológica relacionados con infraestructura, sistemas de informacion y servicios conexos durante el segundo trimestre.
</t>
  </si>
  <si>
    <t>Seguridad Digital</t>
  </si>
  <si>
    <t>Plan de Tratamiento de Riesgo de Seguridad Digital</t>
  </si>
  <si>
    <t>Gestionar los riesgos de seguridad digital</t>
  </si>
  <si>
    <t>Informe de seguimiento de riesgos de seguridad digital</t>
  </si>
  <si>
    <t>Cuatro (4) informes de Seguimiento de Riesgos de Seguridad Digital</t>
  </si>
  <si>
    <t>Informes de Seguimiento de Riesgos de Seguridad Digital elaborados.</t>
  </si>
  <si>
    <t>Número de informes de Seguimiento de Riesgos de Seguridad Digital elaborados / Número de informes de Seguimiento de Riesgos de Seguridad Digital programados</t>
  </si>
  <si>
    <t>1 informe de seguimiento de riesgos de seguridad digital</t>
  </si>
  <si>
    <t>Se presenta  informe de seguimiento de riesgos de seguridad digital.
EVIDENCIA:
Informe de seguimiento de riesgos de seguridad digital.</t>
  </si>
  <si>
    <t>Se presenta  informe de seguimiento de riesgos de seguridad digital.Durante el segundo trimestre,se realizó la actualización de la matriz de riesgos de seguridad digital con base en la mejora continua y el cumplimiento del Según lo establecido en la “Guía para la administración del riesgo y el diseño de controles en entidades públicas” – versión 5 – diciembre 2020; para el caso de los riesgos sobre seguridad de la información los responsables de cada proceso son quienes deben analizar y establecer en el marco de sus procesos, los activos de información e identificar los riesgos correspondientes.
Por lo tanto se procede a identificar los riesgos de seguridad digital con base en el registro de activos de información de tipo software de la subdirección de investigación e información quien lidera los procesos de: Gestión de soporte y mantenimiento tecnológico y Tecnologías de la información.</t>
  </si>
  <si>
    <t>Plan de Seguridad y Privacidad de la Información</t>
  </si>
  <si>
    <t>Gestionar las actividades para fortalecer el Modelo de Seguridad y Privacidad de la Información</t>
  </si>
  <si>
    <t>Informe de seguimiento de fortalecimiento del Modelo de Seguridad y Privacidad de la Información</t>
  </si>
  <si>
    <t>Cuatro (4) informes de seguimiento del fortalecimiento del Modelo de Seguridad y Privacidad de la Información</t>
  </si>
  <si>
    <t>Informes de Seguimiento del Fortalecimiento del Modelo de Seguridad y Privacidad de la Información elaborados.</t>
  </si>
  <si>
    <t>Número de informes de Seguimiento del Fortalecimiento del Modelo de Seguridad y Privacidad de la Información elaborados / Número de informes  de Seguimiento del Fortalecimiento del Modelo de Seguridad y Privacidad de la Información programados</t>
  </si>
  <si>
    <t>1 informe de seguimiento del fortalecimiento del Modelo de Seguridad y Privacidad de la Información</t>
  </si>
  <si>
    <t>Se presenta  informe de seguimiento del fortalecimiento del Modelo de Seguridad y Privacidad de la Información.
EVIDENCIA:
Informe de seguimiento del fortalecimiento del Modelo de Seguridad y Privacidad de la Información</t>
  </si>
  <si>
    <t>Se presenta  informe de seguimiento del fortalecimiento del Modelo de Seguridad y Privacidad de la Información. Durante el segundo trimestre como apoyo a la Política de Seguridad y Privacidad de la Información y Seguridad Digital en la Secretaría Distrital de Integración Social, se adoptaron y aprobaron las siguientes políticas específicas que darán soporte al Modelo de Seguridad y Privacidad de la Información.
Política adquisición, desarrollo seguro y mantenimiento de sistemas liderada por la Subdirección de Investigación e Información y Política relaciones con los proveedores	 liderada por la Subdirección de Investigación y Información y la  
Subdirección de Contratación.
Se realiza un análisis de los incidentes de seguridad presentados y generar acciones de mejora y Se realiza la apropiación del Sistema, a través de:
o	La remisión de comunicados de seguridad que generan conciencia en la entidad y envío por medio de correos electrónico tips de seguridad de la información.
o	La sensibilización de la Política General de Seguridad y Privacidad de la Información, para las tres cajas de compensación Cafam, Colsubsidio y Compensar que tienen asociados los jardines de la red de la SDIS.</t>
  </si>
  <si>
    <t>34.Implementar (1) una estrategia de  innovación social que permita la  construcción de acciones  transectoriales para aprender y responder a las necesidades emergentes de los territorios de Bogotá y de ésta con la Región Central.</t>
  </si>
  <si>
    <t>1. Formular la estrategia de rendición de cuentas 2021 sobre la gestión 2020
2. Implementar las acciones de la estrategia de rendición de cuentas
3. Socializar los resultados de la estrategia de rendición de cuentas</t>
  </si>
  <si>
    <t>Estrategia de rendición de cuentas elaborada, implementada y socializada</t>
  </si>
  <si>
    <t xml:space="preserve"> Porcentaje de avance de la estrategia de rendición de cuentas elaborada, implementada y socializada</t>
  </si>
  <si>
    <t>Estrategia de rendición de cuentas formulada, implementada y socializada</t>
  </si>
  <si>
    <t>Número de Estrategia implementadas y socializadas conforme a lo programado</t>
  </si>
  <si>
    <t>Documento de estrategia de rendición de cuentas elaborada</t>
  </si>
  <si>
    <t>Informe de implementación de la estrategia de rendición de cuentas</t>
  </si>
  <si>
    <t>Documentos de soporte de la socialización de la estrategia de rendición de cuentas</t>
  </si>
  <si>
    <t>Dirección de Análisis y Diseño Estratégico</t>
  </si>
  <si>
    <t>Se realizó el documento de estrategia de rendición de cuentas, así mismo se integró con el PAAC, y este fue presentado en comite institucional de gestión y desempeño en el mes de enero de 2021.  Se adjunta: 
1. Estrategia de Rendición de Cuentas
2. PACC - Componente Rendición de Cunetas.
3. Acta comité intitucional de Gestión y Desempeño.</t>
  </si>
  <si>
    <t>Se ha elaborado el informe de la Audiencia pública de rendición de cuentas realizada el 25 de marzo de 2021</t>
  </si>
  <si>
    <t>Servicio al ciudadano
Gestión del conocimiento y la innovación</t>
  </si>
  <si>
    <t>Prestación de ,los servicios sociales para la inclusión social</t>
  </si>
  <si>
    <t>Formular e implementar 1 estrategia de focalización en el marco de la Estrategia Territorial Integral Social - ETIS.</t>
  </si>
  <si>
    <t xml:space="preserve">1. Procesar la información registrada en el aplicativo de focalización para los servicios definidos: verificación de cumplimiento de criterios para los servicios, apoyos y/o modalidades objeto del procedimiento de focalización
2. Generar listados de priorización como resultado del proceso de verificación
</t>
  </si>
  <si>
    <t xml:space="preserve">Listados de priorización de acuerdo con las solicitudes recibidas </t>
  </si>
  <si>
    <t>Expedir el 100% de los listados de priorización de acuerdo con las solicitudes recibidas</t>
  </si>
  <si>
    <t>Listados de priorización generados de acuerdo con lo solicitado durante el periodo</t>
  </si>
  <si>
    <t xml:space="preserve">N° de de listados de priorización generados en el periodo/N° de  solicitudes de priorización recibidas durante el periodo </t>
  </si>
  <si>
    <t>Relación numerador denominador en porcentaje por cada periodo reportado
El indicador es constante</t>
  </si>
  <si>
    <t xml:space="preserve">Listado de priorización consolidado por servicio </t>
  </si>
  <si>
    <t>Se recibieron 29 solicitudes y se generaron 29 listados de priorización cumpliendo la totalidad para los servicios objeto del procedimiento de focalización, los cuales se cargan en la carpeta de evidencias producto 134.</t>
  </si>
  <si>
    <t>Se recibieron 40 solicitudes y se generaron 40 listados de priorización cumpliendo la totalidad para los servicios objeto del procedimiento de focalización, los cuales se cargan en la carpeta de evidencias producto 134.</t>
  </si>
  <si>
    <t>1. Realizar seguimiento al ingreso de personas remitidas en listados de priorización y lista de espera
2. Depurar listados de priorización y lista de espera</t>
  </si>
  <si>
    <t>Reportes de listados de priorización y lista de espera</t>
  </si>
  <si>
    <t>Cuatro (4) reportes de listados de priorización y lista de espera</t>
  </si>
  <si>
    <t>Listados de priorización y lista de espera elaborados</t>
  </si>
  <si>
    <t>N° de reportes de listados de priorización y lista de espera elaborados/N° de reportes de listados de priorización y lista de espera programados</t>
  </si>
  <si>
    <t>Reportes generados de acuerdo con la programación</t>
  </si>
  <si>
    <t>Reporte de listados de priorización y lista de espera</t>
  </si>
  <si>
    <t>Se realiza el seguimiento al ingreso y depuración de los listados de priorización remitiendo los memorandos con este fin y se realiza el envío de la lista de espera mensualmente de enero a marzo a la Subdirección para la Vejez. Los cuales se cargan en la carpeta de evidencias producto 135.</t>
  </si>
  <si>
    <t>Se realiza el seguimiento al ingreso y depuración de los listados de priorización remitiendo los memorandos con este fin y se realiza el envío de la lista de espera mensualmente de Abril a Junio a la Subdirección para la Vejez. Se cargan las listas de espera en la carpeta de evidencias producto 135.</t>
  </si>
  <si>
    <t>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
20. Fortalecer la implementación de la Política  Pública LGBTI a través de la puesta en marcha  de 2 nuevos centros comunitarios LGBTI con enfoque territorial para la prestación de servicios sociales bajo modelos flexibles de atención integral en el marco de la PPLGBTI.</t>
  </si>
  <si>
    <t xml:space="preserve">17  políticas </t>
  </si>
  <si>
    <t>1. Revisar y analizar los planes de acción de las políticas públicas remitidas</t>
  </si>
  <si>
    <t>Reportes de planes de acción validados de las políticas públicas lideradas por la entidad o con acciones y productos a cargo</t>
  </si>
  <si>
    <t>100% de los planes de acción de las políticas públicas remitidos con validación de la DADE</t>
  </si>
  <si>
    <t>Porcentaje de Reportes remitidos de planes de acción de las Políticas Públicas  validados por la DADE</t>
  </si>
  <si>
    <t>( No. Reportes validados de planes de acción de las políticas de las políticas públicas /N° de reportes de planes de acción de las políticas de las políticas públicas  remitidos) *100</t>
  </si>
  <si>
    <t>De acuerdo con los reportes generados según la programación</t>
  </si>
  <si>
    <t>100% de los reportes de los planes de acción de las políticas públicas validados por la DADE</t>
  </si>
  <si>
    <t>Se realizó validación presupuestal y cualitativa de los planes de acción de las siguientes políticas públicas: Infancia y Adolescencia, Vejez y envejecimiento, De y para la adultez, Familias, Habitabilidad en Calle, Juventud, LGBTI, Seguridad Alimentaria y Nutricional y Actividades Sexuales Pagadas</t>
  </si>
  <si>
    <t xml:space="preserve">Se realizó validación presupuestal y cualitativa de los planes de acción del primer trimestre 2021 de las siguientes políticas públicas: Juventud, Transparencia, Integridad y No tolerancia con la corrupción, Servicio a la ciudadanía, Mujeres y equidad de género (2020 y primer trimestre 2021), Acciones afirmativas de pueblos indígenas, afros, raizales, palenqueros y rrom, Actividades sexuales pagadas,  De y para la adultez, Familias, Habitabilidad en Calle, LGBTI, Seguridad Alimentaria y Nutricional </t>
  </si>
  <si>
    <t>Control interno
Seguimiento y evaluación del desempeño institucional</t>
  </si>
  <si>
    <t>Auditoría y Control</t>
  </si>
  <si>
    <t>1. Solicitar el reporte del avance de las acciones de mejora a los responsables de la Dirección y de las Subdirecciones
2. Revisar y consolidar la información
3. Presentar la información a la Dirección y a la Oficina de Control Interno</t>
  </si>
  <si>
    <t>Reportes de seguimiento de planes de mejoramiento a cargo de la Dirección de Análisisi y Diseño Estratégico, producto de auditorías internas y externa</t>
  </si>
  <si>
    <t>Cuatro (4) reportes de seguimiento de planes de mejoramiento a cargo de la Dirección,</t>
  </si>
  <si>
    <t>Reportes de seguimiento a planes de mejoramiento a cargo de la Dirección realizados.</t>
  </si>
  <si>
    <t>N° de reportes de planes de mejoramiento a cargo de la Dirección elaborados/N° de reportes de planes de mejoramiento a cargo de la Dirección programados</t>
  </si>
  <si>
    <t>Documento Excel con el reporte de seguimiento de las acciones de mejora a cargo de la Dirección</t>
  </si>
  <si>
    <t>Se presenta el reporte en excel  remitido por el Director de DADE el 25/feb/2021 al Jefe de la OCI y se adjunta correo remisorio.</t>
  </si>
  <si>
    <t>Se presenta reporte del Director de DADE del segundo trimestre de 2021, a través de correo electrómico, remitido el 30/jun/2021 al Jefe de la Oficina de control Interno, el cual contiene:
1. Reportes en excel del cumplimiento de las acciones de mejora internas y externas, y
2. Evidencias de cumplimiento dle reporte realizado.</t>
  </si>
  <si>
    <t>1. Elaborar acta de liquidación e informe final de contratos
2. Solicitar paz y salvos</t>
  </si>
  <si>
    <t>Radicación de solicitudes de liquidaciones de contratos de la Dirección de Análisis y Diseño Estratégico  y la Subdirección de Diseño, Evaluación y Sistematización anta la oficina correspondiente</t>
  </si>
  <si>
    <t>100% de solicitudes de liquidación de contratos de la DADE radicadas</t>
  </si>
  <si>
    <t xml:space="preserve">Solicitudes de liquidación de contratos radicadas </t>
  </si>
  <si>
    <t xml:space="preserve">(N° de solicitudes de liquidación de contratos radicadas/ N° de liquidaciones de contratos generadas durante al periodo)*100 </t>
  </si>
  <si>
    <t xml:space="preserve">Relación de solicitudes radicadas frente al total de solicitudes para ell periodo reportado </t>
  </si>
  <si>
    <t>Memorando de solicitud de radicaciones</t>
  </si>
  <si>
    <t>Esta Meta producto está programada para el tercer y cuarto trimestre 2021</t>
  </si>
  <si>
    <t>1. Elaborar los documentos precontractuales</t>
  </si>
  <si>
    <t>Radicacion de procesos de contratación de la Dirección de Análisis y Diseño Estratégico  y la subdireccion de Diseño Evaluación y Sistematización ante la oficina correspondiente</t>
  </si>
  <si>
    <t xml:space="preserve">100% de procesos de contratación de la DADE  radicados </t>
  </si>
  <si>
    <t>Solicitudes de procesos de contratación de la DADE radicados</t>
  </si>
  <si>
    <t xml:space="preserve">(N° de solicitudes de procesos de contratación de la DADE radicados/ N° de procesos de contratación de la DADE generados durante al periodo)*100 </t>
  </si>
  <si>
    <t xml:space="preserve">Relación de solicitudes de procesos de contratación  frente al total de procesos de contratación a elaborar para cada uno de los semestres reportados </t>
  </si>
  <si>
    <t>Memorandos de radicación ante la Subdirección de Contratación</t>
  </si>
  <si>
    <t>Planeación Estratégica
Gestión Financiera</t>
  </si>
  <si>
    <t>1. Revisar los informes de ejecución de la Herramienta SEVEN
2. Comparar los informes de la Herramienta SEVEN con BOGDATA</t>
  </si>
  <si>
    <t>Seguimiento a la ejecución presupuestal de la Dirección de Análisis y Diseño Estratégico.</t>
  </si>
  <si>
    <t>Realizar seguimiento a  12 ejecuciones presupuestales de la DADE</t>
  </si>
  <si>
    <t>Seguimientos presupuestales a la ejecución de DADE</t>
  </si>
  <si>
    <t>(N° de seguimientos a la ejecución presupuestal de DADE elaborados/N° de seguimientos a la ejecución presupuestal de DADE programados)*100</t>
  </si>
  <si>
    <t>El cálculo del indicador se realiza de acuerdo con el N° de seguimientos elaborados de acuerdo con la programación</t>
  </si>
  <si>
    <t>Formatos SPI del proyecto de inversión de la Dirección
Memorandos de reporte del SPI</t>
  </si>
  <si>
    <t>Se presentan los tres memorandos y formatos del proyecto de inversión de la Dirección desarrollados durante el primer trimestre de 2021.</t>
  </si>
  <si>
    <t>Se presentan los tres memorandos y formatos del proyecto de inversión de la Dirección desarrollados durante el segundo trimestre de 2021.  Adicionalmente, como valor agregado se realizó una presentación en power point que contiene el detalle de los CDP y el registro presupuestal y de los cupos sin CDP y sin regristro del proyecto de inversión de la Dirección de Análisis y Seguimiento Estratégico,  con corte a junio 30 de 2021, la cual se anexa dentro de las evidencias.</t>
  </si>
  <si>
    <t>35.Garantizar la eficiencia y la eficacia  ambiental, logística, operativa y de gestión documental de la entidad, para la  oportuna prestación de los servicios  sociales incluyendo componentes que demanden la reformulación de los programas.</t>
  </si>
  <si>
    <t>Gestión del conocimiento y la innovación</t>
  </si>
  <si>
    <t>Gestión del conocimiento</t>
  </si>
  <si>
    <t>1. Procesar y analizar datos
2. Construcción de propuestas de investigaciones entre otros</t>
  </si>
  <si>
    <t>Documentos y archivos de procesamiento y análisis de datos e información de acuerdo con la concertación con las dependencias</t>
  </si>
  <si>
    <t>100% de documentos y archivos de procesamiento y análisis de datos e información concertados con las dependencias</t>
  </si>
  <si>
    <t>Documentos y archivos de procesamiento y análisis de datos e información  elaborados</t>
  </si>
  <si>
    <t>(N° de documentos y archivos de procesamiento y análisis de datos elaborados/ N° de solicitudes concertadas para el periodo)*100</t>
  </si>
  <si>
    <t>El porcentaje de avance se da de acuerdo con los documentos elaborados frente a los solicitudes concertadas para el periodo</t>
  </si>
  <si>
    <t>Documentos y archivos con datos e información</t>
  </si>
  <si>
    <t>Se adjuntan los documentos y archivos de análisis y procesamiento de datos e información realizados por el equipo de investigaciones de la Dirección de Análisis y Diseño Estratégico durante la vigencia 2021, relacionados con temas estrategicos y misionales</t>
  </si>
  <si>
    <t>1. Realizar mesas de trabajo con las dependencias
2. Recolectar información
3. Elaborar el plan</t>
  </si>
  <si>
    <t>Plan de implementación de gestión del conocimiento</t>
  </si>
  <si>
    <t>Un plan de implementación de gestión del conocimiento</t>
  </si>
  <si>
    <t>Plan de gestión del conocimiento elaborado</t>
  </si>
  <si>
    <t>N° de planes de gestión del conocimiento</t>
  </si>
  <si>
    <t>El cálculo es acorde al plan elaborado</t>
  </si>
  <si>
    <t xml:space="preserve">Se realizaron reuniones con los referentes de las áreas de Talento Humano y el área de Investigaciones- DADE para la formulación de tres de las actividades del Plan de Implementación. Las cuatro restantes se definieron a través de recolección de información y análisis de necesidades en el tema de innovación y alianzas estratégicas. Las siete actividades formuladas están en marcadas en  las cuatro tareas establecidas dentro del Plan de Implementación de Gestión del Conocimiento.
Las evidencias que se anexan son el Documento Plan de Implementación de Gestión  del Conocimiento, las Actas de reunión Talento Humano y Area de Investigaciones-DADE. Matriz de Seguimiento Plan de Implementación Gestión del Conocimiento, Correo Aprobación Director DADE
</t>
  </si>
  <si>
    <t>Política de control interno</t>
  </si>
  <si>
    <t>Auditoría y control</t>
  </si>
  <si>
    <t>Plan Anual de Auditoría</t>
  </si>
  <si>
    <t>Elaborar y presentar propuesta del Plan Anual de Auditoría para la vigencia 2021 al Comité Institucional de Coordinación del Sistema de Control Interno para su aprobación y publicación en pagina web.
Ejecutar y hacer seguimiento al Plan Anual de Auditoría</t>
  </si>
  <si>
    <t>Plan Anual de Auditoría aprobado y ejecutado.</t>
  </si>
  <si>
    <t xml:space="preserve">Ejecución del 100% de las actividades del Plan Anual de Auditoría.
</t>
  </si>
  <si>
    <t xml:space="preserve">Porcentaje de cumplimiento del Plan Anual de Auditoría.
</t>
  </si>
  <si>
    <t>(N° de actividades ejecutadas/ N° de actividades programadas para la vigencia)*100</t>
  </si>
  <si>
    <t>El reporte corresponderá a la ejecución de las actividades ejecutadas, respecto a las actividades programadas para cada trimestre. Cabe resaltar que, la programación trimestral será constante, en razón a que el cumplimiento trimestral dará respuesta al total de programación. de cada periodo</t>
  </si>
  <si>
    <t xml:space="preserve">Registro de ejecución del total de las actividades programadas para el trimestre con soportes.
</t>
  </si>
  <si>
    <t>Oficina de Control Interno</t>
  </si>
  <si>
    <t>Se realizaron 171 actividades establecidas en el Plan Anual de Auditoría, cumpliendo al 100% lo programado para el trimestre. 
De acuerdo con los roles de la Oficina de Control Interno las actividades ejecutadas fueron las siguientes: 
*Liderazgo Estratégico: 36 actividades 
*Enfoque hacia la prevención: 29 actividades 
*Evaluación de la gestión del Riesgo: 8 actividades 
*Evaluación y Seguimiento: 71 actividades 
*Relación con entes externos de control: 27 actividades.</t>
  </si>
  <si>
    <t>Se realizaron 197 actividades establecidas en el Plan Anual de Auditoría, cumpliendo al 100% lo programado para el trimestre. 
De acuerdo con los roles de la Oficina de Control Interno las actividades ejecutadas fueron las siguientes: 
*Liderazgo Estratégico: 44 actividades 
*Enfoque hacia la prevención: 55 actividades 
*Evaluación de la gestión del Riesgo: 3 actividades 
*Evaluación y Seguimiento: 69 actividades 
*Relación con entes externos de control: 26 actividades.</t>
  </si>
  <si>
    <t xml:space="preserve">Todas las Metas </t>
  </si>
  <si>
    <t>Todas las Estrategias</t>
  </si>
  <si>
    <t xml:space="preserve">Todas las metas aprobadas para la vigencia </t>
  </si>
  <si>
    <t xml:space="preserve">Todas las Políticas Públicas </t>
  </si>
  <si>
    <t>Liderar  y orientar la  gestión de la Secretaría de Integración Social y el Sector de Integración social.</t>
  </si>
  <si>
    <t>Acompañamiento y seguimiento al cumplimiento de los objetivos estratégicos institucionales y Sectoriales de las  SDIS  y el Sector de Integración social .</t>
  </si>
  <si>
    <t xml:space="preserve">Acompañar y hacer seguimiento al cumplimiento de  Objetivos Estratégicos Institucionales de la SDIS y del Sector Social. </t>
  </si>
  <si>
    <t>Porcentaje  del seguimiento y acompañamiento a los Objetivos Estratégicos Institucionales de la SDIS y del Sector Social.</t>
  </si>
  <si>
    <t xml:space="preserve">(N. de Objetivos  Objetivos Estratégicos Institucionales de la SDIS y del Sector Social Acompañados y con seguimiento    /  N. objetivos estratégicos institucionales  y del Sector Social) * 100 </t>
  </si>
  <si>
    <t xml:space="preserve"> Revisión  del avance,seguimiento y acompañamiento a los Objetivos Estratégicos Institucionales de la SDIS y del Sector Social.</t>
  </si>
  <si>
    <t>Informe del Seguimiento y acompañamiento a las metas, estrategias, programas y proyectos que permitan el cumplimiento de los objetivos estratégicos institucionales  y sectoriales .</t>
  </si>
  <si>
    <t>Informe del Seguimiento y acompañamiento a las metas, estrategias, programas y proyectos que permitan el cumplimiento de los objetivos estratégicos institucionales  y sectoriales.</t>
  </si>
  <si>
    <t>Despacho</t>
  </si>
  <si>
    <t>"Desde el despacho se realizo el seguimiento y acompañamiento a las metas, estrategias, programas y proyectos que han aportado a  el cumplimiento de los objetivos  estratégicos institucionales  y sectoriales, aunque por a travesar el tercer pico de la Pandemia y la alta ocupación de UCI en la ciudad de Bogotá no se pudieron realizar visitas a las unidades operativas ni los diálogos territoriales ; sin embargo  se iniciaron los diálogos por servicio y la socialización de la Resolusión 509.
Por medio de los medios digitales como los  Facebook live,han sido herramientas  han permitido el acercamiento a los ciudadanos. "</t>
  </si>
  <si>
    <t>No Aplica</t>
  </si>
  <si>
    <t>01012 Otros Distritos</t>
  </si>
  <si>
    <t>7733 - Fortalecimiento institucional para una gestión pública efectiva y transparente en la ciudad de Bogotá</t>
  </si>
  <si>
    <t>Aumentar el 43% la inspección y vigilancia en los servicios y programas prestados por la Secretaria Distrital de Integración Social que cuentan con estándares de calidad.</t>
  </si>
  <si>
    <t>1. Realizar mesas de trabajo para identificar los elementos o actividades a actualizar.
2. Proyectar el documento borrador de caracterización del proceso.
3. Realizar el trámite correspondiente ante la DADE para su revisión metodológica y posterior oficialización.</t>
  </si>
  <si>
    <t>Caracterización de Proceso de Inspección, Vigilancia y Control actualizado</t>
  </si>
  <si>
    <t>Una (1) caracterización del Proceso de Inspección, Vigilancia y Control actualizada</t>
  </si>
  <si>
    <t xml:space="preserve">Caracterización del Proceso de Inspección, Vigilancia y Control actualizado </t>
  </si>
  <si>
    <t>Nro. de caracterizaciones actualizadas y oficializadas</t>
  </si>
  <si>
    <t>El seguimiento para cada periodo corresponderá al cumplimiento de las evidencias programadas.
Las evidencias programadas son:
1. Actas de reunión.
2. Borrador caracterización proceso IVC.
3. Documento actualizado y oficializado.</t>
  </si>
  <si>
    <t xml:space="preserve">Actas de reuniones, borrador caracterización de proceso actualizado </t>
  </si>
  <si>
    <t>Caracterización proceso actualizada y oficializada</t>
  </si>
  <si>
    <t>Subsecretaría</t>
  </si>
  <si>
    <t>Durante el primer trimestre el equipo de Inspección y Vigilancia realizó reuniones y se trabajó en la actualización y ajuste de la caracterización del proceso IVC, elaborando una versión preliminar. Se anexa como evidencia actas de reunión internas y borrador de la caracterización del proceso IVC.</t>
  </si>
  <si>
    <t>Durante el segundo trimestre el equipo de Inspección y Vigilancia realizó reuniones de actualización de los estándares de calidad de los servicios sociales de SDIS con las distintas areas técnicas encargadas; se trabajó en la actualización y ajustes solicitados por DADE y referente de Gestión de la caracterización del proceso IVC, se ajustaron los documentos conforme a las observaciones y se envió nuevamente a revisión DADE. Se anexa como evidencia actas de reuniones de participación para la actualziación de estándares de calidad y borrador final de la caracterización del proceso IVC.</t>
  </si>
  <si>
    <t xml:space="preserve">37. Aumentar en un 43% la inspección y  vigilancia en los servicios y programas  prestados por la Secretaría Distrital de Integración Social que cuentan con estándares de calidad.
</t>
  </si>
  <si>
    <t>Transparencia, acceso a la información pública y lucha contra la corrupción</t>
  </si>
  <si>
    <t>NA</t>
  </si>
  <si>
    <t>Implementar el 100% de las acciones del plan de acción de la Política Pública de Transparencia de la Secretaría Distrital de Integración Social</t>
  </si>
  <si>
    <t>Plan Anticorrupción y de Atención al Ciudadano</t>
  </si>
  <si>
    <t>1. Recolección de la información.
2. Análisis y consolidación de la información.
3. Informar al Comité Institucional de Gestión de Desempeño, Secretaría Técnica o el que haga sus veces el estado de cumplimiento de la Ley 1712 de 2014 asociada a Transparencia y Acceso a la Información</t>
  </si>
  <si>
    <t>Reportes ejecutivos y/o presentaciones acerca de seguimiento a requisitos  Ley de Transparencia</t>
  </si>
  <si>
    <t>Tres (3) informes entregados al Comité Institucional de Gestión de Desempeño y/o Secretaría Técnica</t>
  </si>
  <si>
    <t>Reportes cumplimiento requisitos Ley 1712 de 2014</t>
  </si>
  <si>
    <t>N° de reportes realizados/ N° total de reportes programados*100</t>
  </si>
  <si>
    <t>Se tomará los reportes entregados y se comparará con los reportes programados</t>
  </si>
  <si>
    <t>1 reporte ejecutivo y/o presentación frente a la Ley 1712 de 2014
corte enero - abril</t>
  </si>
  <si>
    <t>1 reporte ejecutivo y/o presentación frente a la Ley 1712 de 2014 corte mayo - agosto</t>
  </si>
  <si>
    <t>1 reporte ejecutivo y/o presentación frente a la Ley 1712 de 2014 corte septiembre - diciembre</t>
  </si>
  <si>
    <t xml:space="preserve">Subsecretaría </t>
  </si>
  <si>
    <t>Durante el periodo comprendido de enero a abril se realizaron varias actividades en el marco de la Ley 1712 de 2014, dentro de las cueles está la recolección de información a través de una matriz, reuniones virtuales, análisis de la información y elaboración de informe que da cuenta de estas actividades para ser presentado en el Comité de Gestión y Desempeño. Anexo: Informe estado de cumplimiento de la ley 1712 de 2014 asociada a transparencia y acceso a la información, con corte al 30 de abril de 2021.</t>
  </si>
  <si>
    <t xml:space="preserve">38.Aumentar 5 puntos en la calificación del  índice distrital de servicio a la ciudadanía,  de la Secretaría Distrital de Integración
Social
</t>
  </si>
  <si>
    <t>Política Pública Distrital de Servicio a la Ciudadanía</t>
  </si>
  <si>
    <t>Atención a la Ciudadanía</t>
  </si>
  <si>
    <t>Gestionar el 100% de las peticiones ciudadanas allegadas a través de los canales de interacción dispuestos por la SDIS</t>
  </si>
  <si>
    <t>1. Recolección de información por  componente.
2. Consolidación de la información cualitativamente  y cuantitativamente.
3. Revisión por parte del líder de equipo.
4. Publicación del informe en la pagina WEB (enlace atención a la ciudadanía)</t>
  </si>
  <si>
    <t>Informes de gestión SIAC publicado en la página WEB de la SDIS</t>
  </si>
  <si>
    <t>Trece (3) informes publicados de la gestión del SIAC publicado en la página WEB de la SDIS</t>
  </si>
  <si>
    <t>Porcentaje de avance de los informes de gestión SIAC</t>
  </si>
  <si>
    <t>(N° de informes realizados / N° total de informes programados)*100</t>
  </si>
  <si>
    <t>Se tomará los informes gestionados y publicados y se compara con los reportes programados.</t>
  </si>
  <si>
    <t>1 informe de gestión SIAC</t>
  </si>
  <si>
    <t xml:space="preserve">Para el período reportado, el SIAC elaboró el informe de gestión trimestral (corte del 16 de diciembre a 31 de 2020 a 31 de marzo del 2021), este se encuentra publicado en la página web de la entidad. Se adjunta vínculo de acceso al informe en mención. 
https://www.integracionsocial.gov.co/index.php/nuestra-gestion
El informe de gestión del SIAC correspondiente al segundo trimestre del año en curso se encuentra en elaboración. </t>
  </si>
  <si>
    <t>38.Aumentar 5 puntos en la calificación del  índice distrital de servicio a la ciudadanía,  de la Secretaría Distrital de Integración</t>
  </si>
  <si>
    <t xml:space="preserve">Recibir y dar tramite a las solicitudes de información de víctimas del conflicto armado y responder de manera oportuna las alertas Tempranas de la Defensoría del Pueblo. </t>
  </si>
  <si>
    <t>Reporte de tramites realizados  a solicitudes de información de víctimas del conflicto armado y Alertas Tempranas de la Defensoría del Pueblo</t>
  </si>
  <si>
    <t>Cuatro (4) reportes de las solicitudes de información de víctimas del conflicto armado y Alertas Tempranas de la Defensoría del Pueblo</t>
  </si>
  <si>
    <t xml:space="preserve">Reporte de las solicitudes de información de victimas de conflicto armado y alertas tempranas de la Defensoría del pueblo. Recibidas y tramitadas </t>
  </si>
  <si>
    <t>(Nº de respuestas a solicitudes de información de víctimas del conflicto armado y alertas tempranas de la Defensoría del Pueblo realizadas / Nº de respuestas a solicitudes de información de víctimas del conflicto armado y alertas tempranas de la Defensoría del Pueblo programadas)*100</t>
  </si>
  <si>
    <t>Se dará respuesta a las solicitudes realizadas por las victimas del conflicto armado y las alertas tempranas de la defensoría del pueblo a la Sdis por los diferentes medios de acceso a la ciudadanía y las entidades</t>
  </si>
  <si>
    <t>Reporte respuestas emitidas por la entidad a solicitudes realizadas por victimas del conflicto armado y alertas de la defensoría del pueblo durante el primer trimestre</t>
  </si>
  <si>
    <t>Reporte respuestas emitidas por la entidad a solicitudes realizadas por victimas del conflicto armado y alertas de la defensoría del pueblo durante el segundo trimestre</t>
  </si>
  <si>
    <t>Reporte respuestas emitidas por la entidad a solicitudes realizadas por victimas del conflicto armado y alertas de la defensoría del pueblo durante el tercer trimestre</t>
  </si>
  <si>
    <t>Reporte respuestas emitidas por la entidad a solicitudes realizadas por victimas del conflicto armado y alertas de la defensoría del pueblo durante el cuarto trimestre</t>
  </si>
  <si>
    <t>Una (1) respuesta petición de la Personera Delegada para la Protección de Víctimas del Conflicto Armado Interno (E); cuatro (4) respuestas a peticiones del Juzgado Civil del Circuito Especializado en Restitución de Tierras del Distrito Judicial de Cundinamarca; dos (2) respuestas a Proposiciones) del Concejo de Bogotá D.C. (tema víctimas del conflicto armado) Anexo: Reporte respuestas emitidas (avance cualitativo) y los soportes correspondientes a cada respuesta.</t>
  </si>
  <si>
    <t xml:space="preserve">Durante el periodo de abril a junio se dio respuesta a la Personería para la protección de las victimas sobre la alerta 086, también se dio respuesta a la alerta temprana 046 de la Defensoría del Pueblo, igualmente que la Preposición del Concejo de Bogotá No. 239. </t>
  </si>
  <si>
    <t>Recibir y dar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
- Cotejar información de las entidades solicitantes  con bases SISBEN y Estratificación
- Programar y realizar la visita de verificación y Aplicación del instrumento único de verificación a las entidades solicitantes.
- Realizar el informe de cumplimiento de requisitos y emitir la respuesta a  las entidades solicitantes.
- Reportar a la Secretaría Distrital de Hacienda las entidades que cumplan los  requisitos conforme lo establecido.</t>
  </si>
  <si>
    <t>Instrumentos Únicos de  Verificación  acuerdo 196 aplicado a las entidades solicitantes.
Informe de resultados de las visitas realizadas a las entidades solicitantes
Certificaciones emitidas 
Reporte de documentos a la Secretaría Distrital de Hacienda de las entidades que cumplieron requisitos</t>
  </si>
  <si>
    <t xml:space="preserve">Porcentaje de avance de reporte emitido al realizar  el  Registro en la pagina Web de la Secretaría Distrital de Hacienda. </t>
  </si>
  <si>
    <t>Porcentaje de avance del reporte  de verificación de solicitudes cumplimiento acuerdo 196</t>
  </si>
  <si>
    <t>(Nº de solicitudes tramitadas / Nº de solicitudes recibidas)*100</t>
  </si>
  <si>
    <t>Se dará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t>
  </si>
  <si>
    <t xml:space="preserve">Informe que de cuenta de las acciones realizadas para dar tramite a las solicitudes allegadas </t>
  </si>
  <si>
    <t xml:space="preserve">Reporte emitido al realizar  el  Registro en la pagina Web de la Secretaría Distrital de Hacienda. </t>
  </si>
  <si>
    <t>Para el segundo trimestre no llegaron solicitudes para dar tramite del Acuerdo 196</t>
  </si>
  <si>
    <t>Mejora Normativa</t>
  </si>
  <si>
    <t>Proceso Gestión Jurídica</t>
  </si>
  <si>
    <t xml:space="preserve">1. Contestar acciones de tutela en las cuales la SDIS sea accionada o vinculada 
</t>
  </si>
  <si>
    <t xml:space="preserve"> Expedientes de acciones tutela  contestadas,  vigiladas  y coordinadas con las dependencias de la SDIS </t>
  </si>
  <si>
    <t>Avance en la contestación de las tutelas en las cuales la Oficina Asesora Jurídica sea accionada o vinculada</t>
  </si>
  <si>
    <t>Porcentaje de avance de tutelas contestadas</t>
  </si>
  <si>
    <t>(No de tutelas contestadas/ No de tutelas recibidas en las cuales la Oficina Asesora Jurídica sea accionada o vinculada)*100</t>
  </si>
  <si>
    <t>Contestación de las tutelas (expedientes)</t>
  </si>
  <si>
    <t>Oficina Asesora Jurídica</t>
  </si>
  <si>
    <t>Durante el período evaluado se puede constatar que de las 382 contestaciones de las tutelas que se generaron por parte del procedimiento, se mantuvo como tendencia la respuesta a tutelas interpuestas en contra de las comisarías de familia, seguida por los derechos de petición y las solicitudes de acceso a los servicios ofrecidos por la Entidad, durante el periodo también se tuvo como elemento importante la contestación a las tutelas interpuestas por los empleados de provisionalidad, que se vieron afectados por el concurso de la Comisión Nacional del Servicio Civil.</t>
  </si>
  <si>
    <t xml:space="preserve">1.Realizar la respuesta a las denuncias a través de oficios  
</t>
  </si>
  <si>
    <t>Oficios que informan a la autoridad competente  situaciones de inobservancia y vulneración de  derechos de los participantes de los servicios sociales de la  SDIS en el marco del procedimiento del deber de denuncia</t>
  </si>
  <si>
    <t>Avance en las respuesta a las denuncias  recibidas en la Oficina Asesora Jurídica</t>
  </si>
  <si>
    <t xml:space="preserve">Porcentaje de avance en las respuestas con oficios de Seguimientos </t>
  </si>
  <si>
    <t>(No de seguimientos a través de oficios de respuesta / No de denuncias recibidas en la Oficina Asesora Jurídica)*100</t>
  </si>
  <si>
    <t xml:space="preserve">Respuesta a las denuncias </t>
  </si>
  <si>
    <t xml:space="preserve">Respuesta a las denuncias y/o quejas </t>
  </si>
  <si>
    <t>Durante el periodo evaluado se respondieron 122 denuncias. Si bien la población beneficiaria de los servicios de la entidad es muy amplia y diversa, la mayoría de actuaciones se encuentran relacionadas con la población de infancia, particularmente en los servicios de Jardines Infantiles, Centros Amar y Centros Crecer.  
Con ocasión de la nueva realidad generada por la pandemia de la COVID-19 y en especial por las restricciones a la movilidad, los servicios han sido prestados principalmente de forma virtual, en donde las colaboradoras realizan el acompañamiento por estos medios (llamadas telefónicas y vía Whatsapp). Una de las consecuencias de las medidas adoptadas por el Gobierno para controlar la velocidad de contagio del virus, se dispararon los casos de violencia intrafamiliar y de negligencia en el cuidado de los menores.</t>
  </si>
  <si>
    <t>1. Elaborar la ficha de conciliación extrajudicial para ser presentada ante el Comité de Conciliación de la SDIS, la cual debe contener la recomendación de conciliar o no conciliar el asunto, dirigida a los miembros del Comité de Conciliación.</t>
  </si>
  <si>
    <t>Ficha de conciliación extrajudicial</t>
  </si>
  <si>
    <t>Avance de la elaboración de Fichas de concilacion extrajudiciales</t>
  </si>
  <si>
    <t>Porcentaje de avance en las fichas de conciliación extrajudicial</t>
  </si>
  <si>
    <t>(No de fichas de conciliación elaboradas / No de fichas de conciliación presentadas ante el Comité de Conciliación de la SDIS)*100</t>
  </si>
  <si>
    <t>Elaboración de fichas de conciliación extrajudicial</t>
  </si>
  <si>
    <t>Durante el período evaluado se elaboraron 14 fichas de conciliación extrajudicial. Se realizaron un total de 14 comités de conciliación, 12 ordinarios 2 extraordinarios, siendo el tema principal los estudios de las 14 fichas referentes a contrato de realidad, sin embargo, para las conciliaciones extrajudiciales se resaltan solicitudes de conciliación por pago de horas extra, y las reparaciones directas seguidas de temas como controversias contractuales.</t>
  </si>
  <si>
    <t>VERSIÓN PLAN</t>
  </si>
  <si>
    <t>FECHA</t>
  </si>
  <si>
    <t>CONTROL DE CAMBIOS</t>
  </si>
  <si>
    <t>Aprobado por</t>
  </si>
  <si>
    <t>Versión 1</t>
  </si>
  <si>
    <t>28 enero de 2021</t>
  </si>
  <si>
    <t>Versión a aprobada en Comité Institucional de Gestión y Desempeño</t>
  </si>
  <si>
    <t xml:space="preserve">Comité Institucional de Gestión y Desempeño </t>
  </si>
  <si>
    <t>Versión 2</t>
  </si>
  <si>
    <t>25 de marzo de 2021</t>
  </si>
  <si>
    <t>Se realizó el ajuste a los Productos 136, 150.
Se reasignaron productos al objetivo estratégico institucional No. 2</t>
  </si>
  <si>
    <t>Versión 3</t>
  </si>
  <si>
    <t>16 de abril de 2021</t>
  </si>
  <si>
    <t>Se realizó el ajuste a los productos 68,105,106,107 y 111
Se ajustó la numeración de los objetivos estratégicos institucionales 5 y 6</t>
  </si>
  <si>
    <t>PROCESO GESTIÓN DEL SISTEMA INTEGRADO - SIG
FORMATO MAPA Y PLAN DE TRATAMIENTO DE RIESGOS</t>
  </si>
  <si>
    <t>Código:</t>
  </si>
  <si>
    <t>FOR-GS-004</t>
  </si>
  <si>
    <t>Versión:</t>
  </si>
  <si>
    <t>Fecha:</t>
  </si>
  <si>
    <t>Memo I2020020125 - 29/07/2020</t>
  </si>
  <si>
    <t>Página:</t>
  </si>
  <si>
    <t>1 de 2</t>
  </si>
  <si>
    <t>Mapa de riesgos de:</t>
  </si>
  <si>
    <t>Gestión</t>
  </si>
  <si>
    <t>Corte a 30 de junio de 2021</t>
  </si>
  <si>
    <t>SECCIÓN A. Identificación y análisis</t>
  </si>
  <si>
    <t>SECCIÓN B. Valoración y tratamiento</t>
  </si>
  <si>
    <t>SECCIÓN C. Monitoreo y revisión</t>
  </si>
  <si>
    <t>Proceso</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</si>
  <si>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</si>
  <si>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</si>
  <si>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</si>
  <si>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</si>
  <si>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</si>
  <si>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</si>
  <si>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</si>
  <si>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</si>
  <si>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</si>
  <si>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</si>
  <si>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</si>
  <si>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</si>
  <si>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</si>
  <si>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</si>
  <si>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</si>
  <si>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</si>
  <si>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</si>
  <si>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</si>
  <si>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</si>
  <si>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</si>
  <si>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</si>
  <si>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</si>
  <si>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Responsable</t>
  </si>
  <si>
    <t>Indicador o criterio de medición</t>
  </si>
  <si>
    <t>Meta</t>
  </si>
  <si>
    <t>Fecha de inicio</t>
  </si>
  <si>
    <t>Fecha de terminación</t>
  </si>
  <si>
    <t>Fecha</t>
  </si>
  <si>
    <t>Nivel de avance</t>
  </si>
  <si>
    <t>Descripción de avances y evidencias</t>
  </si>
  <si>
    <t>Riesgo materializado</t>
  </si>
  <si>
    <t>Observaciones al monitoreo</t>
  </si>
  <si>
    <t>El proceso planeación estratégica busca definir y direccionar los lineamientos para la formulación y seguimiento de la plataforma estratégica, planes, programas y proyectos en pro de la eficiencia en el gasto público que permitan dar cumplimiento a la misión y visión institucional.</t>
  </si>
  <si>
    <t>Circular 008 del 05/03/2021</t>
  </si>
  <si>
    <t>R-PE-001</t>
  </si>
  <si>
    <t>Debido a la no oportunidad en la entrega de información relacionada con el seguimiento al plan de acción de los proyectos de inversión por parte de las dependencias de la entidad.</t>
  </si>
  <si>
    <t>Puede ocurrir que la entidad incumpla con los tiempos establecidos por el Distrito para los reportes de información y el seguimiento a metas SEGPLAN</t>
  </si>
  <si>
    <t>Generando:
* Que la administración y la ciudadanía no cuenten con información para la toma de decisiones y el seguimiento propuesto en el Plan de Desarrollo.
* Sanciones por parte de los entes de control.</t>
  </si>
  <si>
    <t>Estratégico</t>
  </si>
  <si>
    <t xml:space="preserve">2 - Improbable </t>
  </si>
  <si>
    <t>4 - Mayor</t>
  </si>
  <si>
    <t>Alto</t>
  </si>
  <si>
    <t>El (la) Subdirector (a) de Diseño, Evaluación y Sistematización anualmente remite mediante comunicado interno el cronograma de seguimiento al plan de acción de los proyectos de inversión, con el fin de informar a las dependencias las fechas de entrega. En caso de no remitirse el comunicado durante los dos primeros meses de cada vigencia se remite en el siguiente mes. Como evidencia se cuenta con memorando interno.</t>
  </si>
  <si>
    <t>Preventiva</t>
  </si>
  <si>
    <t>No</t>
  </si>
  <si>
    <t>1 - Raro</t>
  </si>
  <si>
    <t>2 - Menor</t>
  </si>
  <si>
    <t>Bajo</t>
  </si>
  <si>
    <t>Reducir</t>
  </si>
  <si>
    <t xml:space="preserve">Subdirector de Diseño, Evaluación y Sistematización </t>
  </si>
  <si>
    <t>Memorando informando seguimiento a plan de acción de los proyectos de inversión</t>
  </si>
  <si>
    <t>1 memorando que corresponde al 100%</t>
  </si>
  <si>
    <t>Se remite cronograma de entrega de informes SPI para la vigencia 2021 a través de memorando con radicado No. I2021003263, el día 3 de febrero de 2021, en el cual se brindan indicaciones para su entrega mensual. 
En el memorando se dan las indicaciones para que las dependencias tengan en cuenta al reportar los informes de seguimiento. 
Anexo: Memorando radicado I2021003263.</t>
  </si>
  <si>
    <t xml:space="preserve">NO </t>
  </si>
  <si>
    <t>09/04/2021 No se generan observaciones o recomendaciones respecto a los avances y evidencias presentados en el monitoreo al riesgo de gestión.</t>
  </si>
  <si>
    <t>Con el fin de garantizar la radicación de los SPI de los proyectos de inversión, los profesionales de seguimiento les remite a cada dependencia el formato versión final del ultimo corte, con la finalidad de que sea actualizado con el seguimiento y radicado en las fechas establecidas en el cronograma. Adicionalmente, se brinda orientación a los equipos técnicos con el fin de diligenciar los formatos de modificación de plan de acción a que haya lugar.  
El cumplimiento de la meta se dio durante el primer trimestre.</t>
  </si>
  <si>
    <t>13/07/2021 Debido a que el control se cumplió en el primer trimestre yes el mismo avance reportado, se sugiere indicar las gestiones que fortalezcan el seguimiento a la entrega de informes SPI.
16/07/2021 No se generan observaciones o recomendaciones adicionales, respecto a los avances y evidencias presentados en el monitoreo al riesgo de gestión.</t>
  </si>
  <si>
    <t>Los profesionales del equipo de proyectos de la Subdirección de Diseño, Evaluación y Sistematización mensualmente realizan acompañamiento y retroalimentación a través de reuniones con los gerentes de proyecto y/o equipo de proyecto. En las reuniones se informan las desviaciones en la ejecución del proyecto. En caso de no realizar la reunión en el mes, se programa para el siguiente periodo hasta realizarse y se retroalimenta los periodos donde no se realizó el acompañamiento. Como evidencia se cuenta con acta de seguimiento o presentación.</t>
  </si>
  <si>
    <t>Profesionales del equipo de proyectos de la Subdirección de Diseño, Evaluación y Sistematización</t>
  </si>
  <si>
    <t>(N° de actas de seguimiento / N° de reportes de los proyectos de inversión (18) recibidos en el periodo de acuerdo con el cronograma)*100
Nota: para la vigencia se considerarán los reportes recibidos para los meses de febrero a noviembre de 2021.</t>
  </si>
  <si>
    <t>100% de seguimientos a los proyectos de inversión</t>
  </si>
  <si>
    <t xml:space="preserve">Se realiza seguimiento a la implementación de  los 18 proyectos de inversión mediante la revisión de los informes de seguimiento radicados por las dependencias con corte 28 de febrero y retroalimentación de observaciones para su ajuste a través de reuniones y comunicaciones por correo electrónico a gerentes de proyecto. 
Para inicio de la vigencia se solicita reporte de informes de seguimiento a partir del corte 28 de febrero, en donde se entrega el avance acumulado de los dos primeros meses del año. 
Anexo 18 actas de reunión y retroalimentación, dos archivos con acta y copia de correo enviado a la gerente de los proyectos 7752 y 7564. </t>
  </si>
  <si>
    <t>Se realiza seguimiento a la implementación de  los 18 proyectos de inversión mediante la revisión de los informes de seguimiento radicados por las dependencias  para los periodos: Marzo, Abril y Mayo. Adicionalmente se realizaron las respectivas retroalimentaciones de observaciones para su ajuste a través de reuniones y comunicaciones por correo electrónico a gerentes de proyecto. Para este reporte se informa el seguimiento realizado con corte a 31 de marzo, 30 de abril y 31 de mayo de 2021 
Anexo: actas de reunión y retroalimentación de los seguimientos realizados en los meses de marzo, abril y mayo de 2021.</t>
  </si>
  <si>
    <t>1307/2021 Verificar el acta del proyecto 7757 de marzo ya que se adjunto la de febrero, la del 7771 de abril no permite visualizarse y no hay acta o soporte del 7771 para mayo. Adicionalmente, se recomienda verificar las fechas de las actas de los proyectos 7748, 7733 y 7756 ya que indican que se realizo la reunión el 14/03 con corte a 31/03. De igual manera se sugiere que todas las actas estén firmadas son muy pocas las que no tienen firma (7730 7771).
Ubicar las evidencias en la carpeta destinada para tal fin.
16/07/2021 No se generan observaciones o recomendaciones adicionales, respecto a los avances y evidencias presentados en el monitoreo al riesgo de gestión.</t>
  </si>
  <si>
    <t>R-PE-003</t>
  </si>
  <si>
    <t>Debido a la recepción de información errónea o falsa</t>
  </si>
  <si>
    <t>Puede ocurrir reproceso en la construcción del estudio de mercado.</t>
  </si>
  <si>
    <t>Generando:
* Retrasos y demoras en el cumplimiento de las entregas de bienes y servicios 
* Afectación en los recursos del proyecto
* Hallazgos por parte de entes de control</t>
  </si>
  <si>
    <t>Financiero</t>
  </si>
  <si>
    <t>3 - Posible</t>
  </si>
  <si>
    <t>Extremo</t>
  </si>
  <si>
    <t>Cada vez que se reciben solicitudes de las dependencias, los profesionales del equipo de costos de la Subdirección de Diseño, Evaluación y Sistematización, realizan el análisis sobre los estudios de mercado para la adquisición de bienes y servicios, con el propósito de que los valores remitidos por los oferentes estén acordes con la realidad del mercado, en el caso que la información presente inconsistencias se dispondrá del observatorio de precios para verificar la pertinencia de la información y así no generar demoras en el análisis de los estudios de mercado. Como evidencia se cuenta con los memorandos de viabilidad, fichas técnicas de análisis y formatos de análisis de precios.</t>
  </si>
  <si>
    <t>Profesionales del equipo de costos de la Subdirección de Diseño, Evaluación y Sistematización</t>
  </si>
  <si>
    <t>(Número de estudios de mercado con memorando de viabilidad / Número de estudios de mercado radicados) *100</t>
  </si>
  <si>
    <t>El equipo de costos de la Subdirección de Diseño, Evaluación y Sistematización, proyectó respuesta a 42 de las 42 solicitudes realizadas por las dependencias para obtener concepto favorable de viabilidad a los precios de referencia o estructuras de costos correspondientes a  sus procesos precontractuales, recibidas entre el 01 de enero al 31 de marzo de 2021, lo que nos da un porcentaje de avance del 100%. 
Discriminado de la siguiente manera:
* En enero se tramitaron 11 de 13 solicitudes radicadas, quedaron dos pendientes para el  siguiente corte 
* En el mes de febrero se tramitaron 18 de 23 solicitudes radicadas, más las 2 procedentes de enero, quedando cinco pendientes para el siguiente corte-
* Finalmente en el mes de marzo se tramitaron 6 de las 6 solicitudes allegadas el corte, más las 5 pendientes del mes de febrero.</t>
  </si>
  <si>
    <t>26/04/2021 De acuerdo a los ajuste realizados en el reporte, se recomienda verificar el avance reportado, ya que de acuerdo a lo indicado, la sumatoria de tramites gestionados no es coherente ya que da un total de 35 y no de 42. Adicionalmente, no es clara la gestión realizada mes a mes, ya que los 2 pendientes de enero y los 5 pendientes de  febrero, no sabemos si se cuenta dentro de los 23 y 6 recibidos, en cada mes respectivamente. Así mismo, se recomienda verificar las evidencias reportadas, ya que se cuentan con 11 en enero, 15 de febrero y 4 en marzo.
Se recomienda verificar las evidencias formuladas ya que no se cuentan con todos los memorandos de viabilidad, las fichas técnicas de análisis y los formatos de análisis de precios.
No se generan observaciones o recomendaciones adicionales, respecto a los avances y evidencias presentados en el monitoreo al riesgo de gestión.</t>
  </si>
  <si>
    <t>El equipo de costos de la Subdirección de Diseño, Evaluación y Sistematización, proyectó respuesta a 46 de las 50 solicitudes realizadas por las dependencias para obtener concepto favorable de viabilidad a los precios de referencia o estructuras de costos correspondientes a  sus procesos precontractuales, recibidas entre el 01 de abril al 30 de junio de 2021, lo que nos da un porcentaje de avance del 92%. 
Discriminado de la siguiente manera:
* En abril se tramitaron 14 de 15 solicitudes radicadas, quedando  pendiente para el siguiente corte RENDER Y LABORATORIO.
* En el mes de mayo se tramitaron 9 de 11 solicitudes radicadas, más una procedente de abril, quedando dos pendientes para el siguiente corte (12 ENSAYOS y GRUPO 7) PURIFICADORES DE AGUA) 
* Finalmente en el mes de junio se tramitaron 19 de las 23 solicitudes allegadas al corte, más las 2 pendientes del mes de mayo. Quedando 4 para el siguiente trimestre.</t>
  </si>
  <si>
    <t>13/07/2021 Verificar el avance ya que según lo reportado da una total de 45 tramitadas. Así mismo, se recomienda verificar la evidencia reportada ya que según lo formulado se deben ubicar en la carpeta compartida los 46/5 memorandos de viabilidad, fichas técnicas de análisis y formatos de análisis de precios.
16/07/2021 No se generan observaciones o recomendaciones adicionales, respecto a los avances y evidencias presentados en el monitoreo al riesgo de gestión.</t>
  </si>
  <si>
    <t xml:space="preserve">Diseñar e implementar la estrategia de comunicación de la Secretaria de Integración Social a nivel interno y externo, con el
fin de mantener informados a los grupos de interés y dar a conocer la gestión de la entidad. </t>
  </si>
  <si>
    <t>Circular 007 - 16/02/2021</t>
  </si>
  <si>
    <t>R-CE-003</t>
  </si>
  <si>
    <t xml:space="preserve">Los insumos entregados por las áreas o procesos solicitantes de los servicos ofrecidos por la Oficina Asesora de Comunicaciones, pueden alterar el resultado del producto cuando no se entregan los insumos completos, a tiempo, o con la aprobación correspondiente. </t>
  </si>
  <si>
    <t>La estrategia de comunicación institucional no cumpla con los líneamientos establecidos en la política de comunicaciones de la Entidad y no se implementa de manera debida a causa de un desconocimiento de la misma.</t>
  </si>
  <si>
    <t xml:space="preserve">Comunicación deficiente, desinformación y desarticulación entre las dependencias. </t>
  </si>
  <si>
    <t>4 - Probable</t>
  </si>
  <si>
    <t>3 - Moderado</t>
  </si>
  <si>
    <t>El profesional designado por el jefe de la Oficina Asesora de Comunicaciones realizará actividades de socialización mensuales de la política y los lineamientos de comunicaciones de la entidad a los referentes de comunicación territorial y de nivel central a fin de minimizar el riesgo de que la estrategia de comunicación institucional no cumpla con los líneamientos establecidos en la política de comunicaciones de la Entidad y no se implemente de manera debida a causa de un desconocimiento de la misma. 
En caso de que no se hagan actividades de socialización el profesional designado elaborará el contenido necesario para divulgar la política y los lineamientos de comunicación a los referentes de nivel central y territorial, por medio de reuniones de socialización mensuales virtuales y/o presenciales y por medio de la emisión de una comunicación interna con los lineamientos establecidos en la política de comunicaciones para el periodo. 
Se aportarán como evidencias actas y/o listados de asistencia y los pdf de comunicados internos.</t>
  </si>
  <si>
    <t>NO</t>
  </si>
  <si>
    <t>Moderado</t>
  </si>
  <si>
    <t>Profesional designado por el jefe de la Oficina Asesora de Comunicaciones</t>
  </si>
  <si>
    <t>(Número de socializaciones de los de la política y los lineamientos de comunicaciones de la entidad realizados / 12 socializaciones de la política y los lineamientos de comunicaciones de la entidad programadas) 100</t>
  </si>
  <si>
    <t>100% que equivale a 12 socializaciones realizadas en la vigencia</t>
  </si>
  <si>
    <t>Durante la vigencia del trimestre reportado se registra un avance de la meta del 25% que corresponde a la realización de tres socializaciones, dos con enlaces territoriales y una con los enlaces de comunicación interna sobre la estrategia de comunicaciones de la entidad y el manual de gestión de crisis del procedimiento de comunicación externa. A la fecha la política de comunicaciones se encuentra en revisión del despacho. Por otro lado, dada la contingencia de contratación de la entidad se realiza nuevamente una solicitud por medio de memorando a los directivos para solicitar la oficialización de los nuevos enlaces de comunicación interna a fin de consolidar el procesos de socializaciones mensuales.</t>
  </si>
  <si>
    <t>12/04/2021.
Se sugiere en la carpeta compartida, las evidencias deben marcarse con el nombre de cada una de las tres socializaciones.
12/04/2021.
No se identifican observaciones o recomendaciones adicionales al reporte del periodo.</t>
  </si>
  <si>
    <t>Durante la vigencia del trimestre reportado se registra un avance de la meta del 58% que corresponde a la realización de cuatro socializaciones adicionales a las tres del primer trimestre, tres con enlaces territoriales y una con los enlaces de comunicación interna sobre el plan de trabajo de requerimientos de comunicación basados en los procedimientos, lineamientos y el manual de gestión de crisis del procedimiento de comunicación externa. A la fecha la política de comunicaciones se encuentra en revisión por parte de la Dirección de Análisis y Diseño Estratégico y la Oficina Asesora de Comunicaciones.</t>
  </si>
  <si>
    <t>16/07/2021.
Algunas de las evidencias presentadas corresponden al mes de febrero de la vigencia, por lo cual no aplican para el segundo trimestre. Se deben cargar evidencias de 4 socialización en el segundo trimestre, según el reporte cualitativo.
19/07/2021.
No se generan recomendaciones adicionales frente al reporte. Para el siguiente periodo se sugiere emplear los formatos controlados en el SG (actas), con el fin de validar mediante las firmas de los participantes su respectiva asistencia y conformidad con los compromisos establecidos.</t>
  </si>
  <si>
    <t>R-CE-004</t>
  </si>
  <si>
    <t>El reporte inoportuno o el no reporte  de alertas a la Oficina Asesora de Comunicaicones, frente a sucesos instucionales que puedan afectar la imagen positiva de la entidad.</t>
  </si>
  <si>
    <t>Medios de comunicación y grupos de interés reciban informaciòn negativa o imprecisa sin que la Entidad pueda reaccionar a tiempo.</t>
  </si>
  <si>
    <t xml:space="preserve">Imagen negativa de la Entidad frente a la opinión pública. </t>
  </si>
  <si>
    <t>El profesional designado por el  jefe de la Oficina Asesora de Comunicaciones realizará actividades y socializaciones bimensuales de los lineamientos establecidos en el Manual de Crisis al equipo directivo de la entidad y a los referentes de comunicación de nivel central y territorial para el reporte y manejo de los sucesos isntitucionales que puedan afectar la imagen de la Entidad, a fin de minimizar el riesgo de que los medios de comunicación y grupos de interés reciban información negativa o imprecisa sin que la Entidad pueda reaccionar a tiempo, esto a la luz del informe mensual de monitoreo de medios. 
En caso de que no se hagan actividades y socializaciones bimensuales, el profesional designado elaborará un contenido estratégico para ser enviado por correo institucional otorgando toda la información necesaria para generar conocimiento alrededor del Manual de Crisis. Esta actividad se realizará por medio de socializaciones presenciales o virtuales del Manual de Crisis a los referentes de comunicación a nivel central y territorial y a los directivos de la entidad que ingresen a la institución, se soportará con actividades complementarias como el monitoreo mensual de medios de comunicación para identificar notas positivas y negativas emitidas sobre la entidad. 
Como evidencia de la ejecución de la actividad se reportará: el informe mensual de monitoreo de medios de comunicación, actas y listados de asistencia, correos institucionales.</t>
  </si>
  <si>
    <t>Profesional designado por el  jefe de la Oficina Asesora de Comunicaciones</t>
  </si>
  <si>
    <t>(Número de socializaciones del manual de crisis realizadas/ 6 socializaciones del manual de crisis programadas) 100</t>
  </si>
  <si>
    <t>100% que equivale a 6 socializaciones realizadasen la vigencia</t>
  </si>
  <si>
    <t>Durante la vigencia del trimestre reportado se evidencia un avance del 33% de la meta correspondiente a  dos socializaciones del manual de gestión de crisis; una a enlaces territoriales y la otra a enlaces de comunicación interna. Por otro lado, la Oficina Asesora de Comunicaciones gestionó con medios impresos, internet, televisión y radio 18 noticias donde fue mencionada la Secretaría Distrital de Integración Social de las cuales el 100% tuvieron menciones positivas.</t>
  </si>
  <si>
    <t>12/04/2021.
Solo se encuentra como evidencia una de las dos socializaziones reportadas, por lo tanto no se ha podido validar el dato cuantitativo reportado.
12/04/2021.
No se identifican observaciones o recomendaciones adicionales al reporte del periodo.</t>
  </si>
  <si>
    <t>Durante la vigencia del trimestre reportado se evidencia un avance del 50% de la meta correspondiente a  una socialización adicional a las del trimestre anterior del manual de gestión de crisis; esta se realiza a enlaces de comunicación interna. Por otro lado, la Oficina Asesora de Comunicaciones gestionó con medios impresos, internet, televisión y radio 59 noticias donde fue mencionada la Secretaría Distrital de Integración Social de las cuales el 100% tuvieron menciones positivas o neutras.</t>
  </si>
  <si>
    <t>16/07/2021.
La evidencia presentada corresponde al mes de febrero de la vigencia, por lo cual no aplica para el segundo trimestre. Se deben cargar únicamente la evidencia formulada, es decir actas y/o listados de asistencia y los pdf de comunicados internos.
19/07/2021.
Los correos de invitación a reuniones y pantallazos de calendario de Outlook no se constituyen como evidencia oficial ni valida para soportar el reporte de avance de las acciones de riesgos institucionales. Nuevamente se solicita remitir la evidencia que fue formulada para ésta acción: "comunicación, actas y listados de asistencia, correos institucionales".
19/07/2021.
Los soportes entregados no corresponden a la evidencia establecida para la acción de control por lo cual no fue posible validar el dato cuantitativo presentado en el periodo.</t>
  </si>
  <si>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</si>
  <si>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</si>
  <si>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Circular 007 del 16/02/2021.</t>
  </si>
  <si>
    <t>R-TI-002</t>
  </si>
  <si>
    <t xml:space="preserve"> 1.Debido a debilidades en la planeación y seguimiento de la estrategia de tecnologías de la información.</t>
  </si>
  <si>
    <t xml:space="preserve">Puede ocurrir que existan deficiencias en el alcance de soluciones de Tecnologías de información.
</t>
  </si>
  <si>
    <t xml:space="preserve">* Retrasos en el cumplimiento de las metas y compromisos  institucionales.
* Desgaste administrativo y reprocesos.
* Incumplimiento de la normatividad legal vigente. 
* Falta de pertinencia en los proyectos de TI gestionados.
*Quejas de los grupos de Valor.
* Retrasos en la operación de la entidad.
* No dar respuesta oportuna a los requerimientos de los usuarios internos.
</t>
  </si>
  <si>
    <t>El apoyo que el Subdirector de investigación e información designe en la reunión realizada mensualmente, elabora el seguimiento a las necesidades nuevas y existentes de soluciones tecnológicas de la Entidad de acuerdo con lo establecido con el Lineamiento de TI. Con el fin de evitar que existan deficiencias y debilidades en la planeación de las estrategias de tecnologías de la información. En caso de presentarse alguna inconsistencia en la ejecución del seguimiento, se deberá analizar y proceder con la solicitud de corrección que corresponda. La evidencia debe ser un informe del seguimiento que se hace trimestralmente a las necesidades nuevas y existentes de soluciones tecnológicas de la Entidad con las observaciones resultantes y acciones definidas.</t>
  </si>
  <si>
    <t>Apoyo designado por el Subdirector de Investigación e Información</t>
  </si>
  <si>
    <t>(Seguimientos realizados en el periodo de las necesidades nuevas y existentes en soluciones tecnológicas de la Entidad /  Seguimientos programados a las necesidades nuevas y existentes en soluciones tecnológicas de la Entidad) * 100
Nota: 4 seguimientos.</t>
  </si>
  <si>
    <t>Se presenta informe del seguimiento que se hace trimestralmente a las necesidades nuevas y existentes de soluciones tecnológicas de la Entidad con las observaciones resultantes y acciones definidas.</t>
  </si>
  <si>
    <t>16/04/2021
No se generan observaciones respecto a los avances y evidencias presentados en el monitoreo al riesgo de gestión.</t>
  </si>
  <si>
    <t>09/07/201</t>
  </si>
  <si>
    <t>Se presenta segundo informe del seguimiento que se hace trimestralmente a las necesidades nuevas y existentes de soluciones tecnológicas de la Entidad donde se logra evidenciar las solicitudes de desarrollo de software de los sistemas de información ( Tropa Social, Focalización, SIRBE, SIBI), así mismo, los mantenimientos  de Software a los sistemas de información (GENCU,CONTACTENOS, COMISARIAS, FOCALIZACIÓN).
Por otra parte se evidencia que se realizó la actualización de la matriz de riesgos de seguridad digital con base en la mejora continua y el cumplimiento del Según lo establecido en la “Guía para la administración del riesgo y el diseño de controles en entidades públicas” – versión 5 – diciembre 2020.</t>
  </si>
  <si>
    <t>14/07/2021
No se generan observaciones respecto a los avances y evidencias presentados en el monitoreo al riesgo de gestión.</t>
  </si>
  <si>
    <t>Gestión del Conocimiento</t>
  </si>
  <si>
    <t>Identificar, producir y utilizar datos e información interna y externa para generar conocimiento que aporte al aprendizaje institucional, la mejora continua y soporte la toma de decisiones de la Secretaría.</t>
  </si>
  <si>
    <t>R-GC-002</t>
  </si>
  <si>
    <t xml:space="preserve">Errores en el diligenciamiento o no finalización  del registro de información  de potenciales beneficiarios en el aplicativo de  focalización.  </t>
  </si>
  <si>
    <t>Que no se validen los criterios de focalización y priorización de los ciudadanos que presentan información inconsistente, incompleta o no finalizada en la ficha dentro del aplicativo de focalización</t>
  </si>
  <si>
    <t>* Reprocesos 
* Desgaste administrativo 
* Sanciones disciplinarias por suministro de información errónea 
* Toma de decisiones sin soportes confiables</t>
  </si>
  <si>
    <r>
      <t>Trimestralmente, los profesionales del equipo de focalización de la Dirección de Análisis y Diseño Estrategico, realizan una verificación de la consistencia de la información a partir de la replica de la base de datos del aplicativo de focalización y elaboran los memorandos  que contienen la  información de fichas no finalizadas (en edición) y fichas con errores de diligenciamiento  en dicho aplicativo, los cuales son enviados a cada una de las direcciones o subdirecciones responsables de los servicios objeto del procedimiento de focalización, para que se remita esta información a las subdirecciones locales y desde allí se proceda a la correción de las inconsistencias de información reportadas. En caso de no recibir respuesta a los memorandos</t>
    </r>
    <r>
      <rPr>
        <sz val="10"/>
        <color rgb="FF00B050"/>
        <rFont val="Arial"/>
        <family val="2"/>
      </rPr>
      <t xml:space="preserve"> </t>
    </r>
    <r>
      <rPr>
        <sz val="10"/>
        <rFont val="Arial"/>
        <family val="2"/>
      </rPr>
      <t>se reitera la solicitud vía memorando de acuerdo a los tiempos definidos en la comunicación inicial a cada una de las direcciones o subdirecciones responsables de los servicios objeto del procedimiento de focalización.</t>
    </r>
    <r>
      <rPr>
        <sz val="10"/>
        <color rgb="FF00B050"/>
        <rFont val="Arial"/>
        <family val="2"/>
      </rPr>
      <t xml:space="preserve">
</t>
    </r>
    <r>
      <rPr>
        <sz val="10"/>
        <rFont val="Arial"/>
        <family val="2"/>
      </rPr>
      <t>Como evidencia se cuenta con los memorandos y con las bases de datos adjuntas de las incosistencias reportadas.</t>
    </r>
  </si>
  <si>
    <t>Detectiva</t>
  </si>
  <si>
    <t>SI</t>
  </si>
  <si>
    <t>Profesionales del equipo de focalización de la Dirección de Análisis y Diseño Estrategico</t>
  </si>
  <si>
    <t>(Numero de memorandos enviados / Total de dependencias responsables para las cuales se identifican errores)*100</t>
  </si>
  <si>
    <t>Se realizo la verificación de la consistencia de la información a partir de la replica de la base de datos del aplicativo de focalización y se elaboraron y enviaron 11 memorandos  que contienen la  información de fichas no finalizadas (en edición) y fichas con errores de diligenciamiento  en dicho aplicativo para depuración,  con sus respectivas bases de datos. Las evidencias se cargan en el link dispuesto para tal fin.</t>
  </si>
  <si>
    <t>13/04/2021. No se generan observaciones o recomendaciones por parte de la segunda línea de defensa, respecto a los avances y evidencias presentados en el monitoreo al riesgo de gestión.</t>
  </si>
  <si>
    <t xml:space="preserve">Se realizó la verificación de la consistencia de la información a partir de la réplica de la base de datos del aplicativo de focalización. Se elaboraron y enviaron 4 memorandos que contienen la información de fichas no finalizadas (en edición) y fichas con errores de diligenciamiento, lo cual se realizó en dicho aplicativo con sus respectivas bases de datos; esto para su depuración. Las evidencias se cargan en el link dispuesto para tal fin. No obstante, a que dichas inconstancias fueron identificadas, solo se comunicaron a las áreas responsables hasta el 12 de julio del 2021, por lo cual y de acuerdo a las observaciones realizadas por el sistema de gestión, esta tarea de control debe contabilizarse para el segundo trimestre de 2021 y por tanto para el segundo trimestre no podrá contabilizarse avances. </t>
  </si>
  <si>
    <t>15/07/2021. El monitoreo realizado corresponde al periodo abril-junio, y las evidencias suministradas corresponden a una gestión realizada en el mes de julio, por lo cual las mismas deben ser incluidas en el siguiente monitoreo (tercer trimestre). Es necesario ajustar el reporte a los meses objeto de verificación y reportar si hubo o no materialización del riesgo (columna AG).
16/07/2021. No se generan observaciones adicionales al reporte por cuanto se ajusta el avance cuantitativo conforme al cumplimiento real de la actividad; no obstante se identifica que el proceso mantiene la descripción de avances correspondientes a acciones realizadas fuera del periodo objeto del monitoreo. Se recomienda al proceso establecer las acciones pertinentes que permitan dar cumplimiento a la actividad de control diseñada dentro de los tiempos programados.</t>
  </si>
  <si>
    <t xml:space="preserve">Formulación y articulación de políticas Sociales </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</si>
  <si>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</si>
  <si>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Circular Nº 007 del 16/02/2021</t>
  </si>
  <si>
    <t>R-FPS-001</t>
  </si>
  <si>
    <t xml:space="preserve">Debido a la falta de interacción en los procesos de la entidad y el desconocimiento de la normatividad distrital relacionada con las Políticas Públicas Sociales. </t>
  </si>
  <si>
    <t xml:space="preserve">Puede ocurrir inadecuada ejecución en las fases de la formulación, implementación, seguimiento y/o evaluación de las políticas sociales. </t>
  </si>
  <si>
    <t>Generando:
* Retrasos en las etapas de   formulación, implementación, seguimiento y/o evaluación de las políticas públicas. 
* Reproceso e incumplimiento de  las actividades y productos del proceso.
* Debilidad en el seguimiento a las políticas públicas.</t>
  </si>
  <si>
    <t>El(a) Director(a) Poblacional coordina las socializaciones con la Secretaria Distrital de Planeación y los referentes de políticas públicas sobre las actualizaciones de la normatividad vigente cuando se requiera. Esto con el fin de articularse con otros procesos de la entidad y evitar retrasos en la formulación, implementación, seguimiento y/o evaluación de las políticas públicas sociales. En caso de no lograrse se realiza una solicitud mediante oficio y/o correo electrónico del / l(a) Director(a) Poblacional de la Secretaria Distrital de Integración Social al Director(a) de Equidad y Políticas Poblacionales de la Secretaria Distrital de Planeación  para coordinar las acciones. Como evidencia de la coordinación se cuenta con correo electrónico, oficio y/o planilla de asistencia.</t>
  </si>
  <si>
    <t xml:space="preserve"> Director(a) Poblacional </t>
  </si>
  <si>
    <t>(N° de socializaciones realizadas de la  normatividad vigente / N° de actualizaciones de la normatividad vigente) *100</t>
  </si>
  <si>
    <t>Se coordinó con la Secretaría Distrital de Planeación la socialización del informe de la auditoría internacional objetivos de desarrollo sostenible - ODS, con el propósito que las orientaciones dadas se incorporen en la actualización de los planes de acción de las políticas públicas. Se soporta acta y asistentes con fecha 19 de febrero de 2021.</t>
  </si>
  <si>
    <t>12/04/2021 Se recomienda revisar redacción y ortografía.
14/04/2021 No se generan observaciones o recomendaciones adicionales, respecto a los avances y evidencias presentados en el monitoreo al riesgo de gestión.</t>
  </si>
  <si>
    <t>En el periodo reportado no se han presentado ajustes de la normatividad.  Sin embargo, en el marco del actualización de los planes de acción se le solicitaron claridades a la Secretaria Distrital de Planeación con el objetivo de desarrollar un ejercicio eficiente. Así, en correo del 20 de mayo, la SDP responde particularmente a las inquietudes planteadas.
Adicionalmente, ante los resultados de la articulación con los diferentes sectores se desarrolla una jornada de trabajo con la SDP el pasado 3 de junio.</t>
  </si>
  <si>
    <t>12/07/2021 Se recomienda anexar en la evidencia una impresión digital del correo original, así como el acta de la socialización o planilla de asistencia.
13/07/2021 No se generan observaciones o recomendaciones adicionales, respecto a los avances y evidencias presentados en el monitoreo al riesgo de gestión.</t>
  </si>
  <si>
    <t>Debido al incumplimiento en la elaboración y entrega de los reportes de seguimiento de las políticas públicas sociales que lidera la entidad.</t>
  </si>
  <si>
    <t xml:space="preserve">El(a) Director(a) Poblacional  y el equipo de política pública (integrado por los referentes de políticas públicas y delegados de las Dirección de Análisis y Diseño Estratégico, Dirección Poblacional y áreas técnicas) se reúnen cada vez que se requiera para realizar seguimiento al reporte de información recibida por los sectores como insumo para la elaboración del informe de las políticas públicas lideradas por la Secretaria Distrital de Integración Social. En caso de no lograrse la reunión, se realiza una solicitud mediante correo electrónico a los referentes políticas públicas para solicitar el estado de reporte de los sectores. Como evidencia se cuenta con consolidado del estado de la información, soporte de la reunión, correos electrónicos. </t>
  </si>
  <si>
    <t xml:space="preserve">
(N° seguimiento de reporte realizados / N° de seguimientos de reportes programados) *100</t>
  </si>
  <si>
    <t>Desde la Dirección Poblacional se realizó entrega de reporte de seguimiento de información recibida por los sectores como insumo para la elaboración del informe de cada una delas políticas públicas lideradas (infancia, juventud, familia , vejez, adultez, habitante de calle) por la Secretaria Distrital de Integración Social con fecha 5 de febrero de 2021.   
Adicionalmente, se realizó seguimiento de información faltante con acompañamiento de la Secretaría Distrital de Planeación, y la subdirecciones técnicas (infancia, familia, vejez y adultez), la Dirección de Análisis y Diseño Estratégico, Subsecretaría y la Dirección Poblacional con fecha 28/02/ 2021.</t>
  </si>
  <si>
    <t>12/04/2021 Se recomienda indicar, en el primer párrafo, el tiempo de la información, es decir, cuando se realizó la entrega del reporte, a que entidad o dependencia y a que corte corresponde el seguimiento. Así mismo, en el segundo párrafo indicar con que área o entidad se relazó seguimiento.
14/04/2021 No se generan observaciones o recomendaciones adicionales, respecto a los avances y evidencias presentados en el monitoreo al riesgo de gestión.</t>
  </si>
  <si>
    <t>El equipo de política de la Dirección Poblacional y los equipos de política de las subdirecciones técnicas se reúnen con los líderes de las estrategias transversales de la entidad en diferentes jornadas a saber: 10 y 20 de abril, 7 y 26 de mayo y 29 de junio; generando insumos para la articulación efectiva que facilite la implementación y seguimiento de las políticas públicas, esto se consigna en matrices tipo tablero (Ver anexos: Reuniones de articulación).
Adicionalmente se realizó seguimiento a través de la actualización de las hojas de vida de las 6 políticas lideradas por la SDIS (infancia, juventud, familia , vejez, adultez, habitante de calle) y la actualización de los planes de acción de familia , vejez, adultez y habitante de calle (Ver Anexos: Seguimiento a las PP), documentos que fueron revisados a partir de lo definido por el equipo técnico en la ruta de seguimiento interno de los planes de acción y la guía para la revisión de los planes de acción (Ver anexos).</t>
  </si>
  <si>
    <t>12/07/2021 Se recomienda revisar y ajustar el avance, de acuerdo a la actividad de control establecida y a las evidencias reportadas y formuladas.
13/07/2021 Por favor reportar el avance de acuerdo a la gestión realizada en el segundo trimestre y de acuerdo a la actividad de control establecida. Así mismo, reportar la evidencia de acuerdo a lo formulado, evidencia se cuenta con consolidado del estado de la información, soporte de la reunión, correos electrónicos. 
15/07/2021 No se generan observaciones o recomendaciones adicionales, respecto a los avances y evidencias presentados en el monitoreo al riesgo de gestión.</t>
  </si>
  <si>
    <t>Definir los servicios sociales de la Secretaría Distrital de Integración Social a través de su diseño e innovación, y adoptarlos en el marco de las políticas públicas, con el fin de dar respuesta a la población a partir de las situaciones consideradas socialmente relevantes.</t>
  </si>
  <si>
    <t>R-DIS-001</t>
  </si>
  <si>
    <t xml:space="preserve">
No se tiene estandarizado el diseño de los servicios sociales de la entidad.</t>
  </si>
  <si>
    <t xml:space="preserve">
Servicios diseñados que no contemplan las necesidades de la población vulnerable.</t>
  </si>
  <si>
    <t xml:space="preserve">
Inadecuado uso de los recursos asignados a la prestación de los servicios.
Reprocesos en la planeación, prestación y seguimiento de los servicios ofrecidos por la entidad.
</t>
  </si>
  <si>
    <r>
      <t>Cada vez que las subdirecciones misionales que lideran los servicios sociales, crean o transforman un servicio social, el delegado designado por el respectivo Subdirector o el Subdirector respectivo, los</t>
    </r>
    <r>
      <rPr>
        <sz val="10"/>
        <color rgb="FFFF0000"/>
        <rFont val="Arial"/>
        <family val="2"/>
      </rPr>
      <t xml:space="preserve"> </t>
    </r>
    <r>
      <rPr>
        <sz val="10"/>
        <rFont val="Arial"/>
        <family val="2"/>
      </rPr>
      <t>presenta ante la mesa técnica operativa la cual verifica que los documentos se encuentren en coherencia con el plan de desarrollo, el proyecto de inversión, los objetivos estratégicos, los cuales permiten determinar las acciones orientadas a satisfacer las necesidades detectadas de las poblaciones. Luego se presenta para su aprobación en el consejo GIS, en caso que el servicio no supere la aprobación en alguna de las instancias, se devuelve para su ajuste hasta lograr su aprobación. Como evidencia se cuenta con  las actas de las instancias que realizan la respectiva revisión.</t>
    </r>
  </si>
  <si>
    <t>Cada vez que las subdirecciones misionales que lideran los servicios sociales, crean o transforman un servicio social, el delegado designado por el respectivo Subdirector o el Subdirector respectivo, los presenta ante la mesa técnica operativa la cual verifica que los documentos se encuentren en coherencia con el plan de desarrollo, el proyecto de inversión, los objetivos estratégicos, los cuales permiten determinar las acciones orientadas a satisfacer las necesidades detectadas de las poblaciones. Luego se presenta para su aprobación en el consejo GIS, en caso que el servicio no supere la aprobación en alguna de las instancias, se devuelve para su ajuste hasta lograr su aprobación. Como evidencia se cuenta con  las actas de las instancias que realizan la respectiva revisión.</t>
  </si>
  <si>
    <t>Subdirectores de las dependencias misionales que lideran los servicios sociales o sus delegados.</t>
  </si>
  <si>
    <t>( # de servicios aprobados en el Consejo GIS acumulados / # de servicios creados o transformados  revisados en la mesa técnica acumulados) * 100</t>
  </si>
  <si>
    <t>48/48=100%</t>
  </si>
  <si>
    <r>
      <t>Durante los meses de enero, febrero y marzo, los equipos técnicos de las áreas misionales adelantaron el diseño, revisión y ajustes de los servicios nuevos, transformados o actualizados. Resultado de este ejercicio se cumplieron las siguientes acciones: 
a. El 26 de enero 2021, se llevó a cabo la Mesa Técnica Gis, en la cual se revisaron y validaron un total de 16 servicios y 48 modalidades, que cumplieron con las orientaciones dadas para la diseño y actualización de los servicios, de acuerdo con las apuestas de la administración y la política social. (Anexo 1. Acta de Mesa Técnica - GIS) 
b. El 29 de enero 2021, se desarrolló el Comité de Gestión y desempeño,  precedido por el señor subsecretario, en el cual la líder de la Mesa Técnica GIS (Directora Poblacional) junto con cada responsable del área técnica, presentaron los servicios, estrategias y modalidades avaladas por esta instancia para su respectiva aprobación. Producto de este comité, se aprueba un total de 16 servicios y 48 modalidades</t>
    </r>
    <r>
      <rPr>
        <sz val="10"/>
        <color rgb="FF0070C0"/>
        <rFont val="Arial"/>
        <family val="2"/>
      </rPr>
      <t xml:space="preserve"> </t>
    </r>
    <r>
      <rPr>
        <sz val="10"/>
        <rFont val="Arial"/>
        <family val="2"/>
      </rPr>
      <t xml:space="preserve">(Anexo 2. Acta de Comité de gestión y desempeño). </t>
    </r>
    <r>
      <rPr>
        <sz val="10"/>
        <color rgb="FFFF0000"/>
        <rFont val="Arial"/>
        <family val="2"/>
      </rPr>
      <t xml:space="preserve">
</t>
    </r>
  </si>
  <si>
    <t>14/04/2021:
*El reporte debe corresponder para el primer trimestre (enero a marzo).
*La actividad es presentar los servicios ante la mesa técnica operativa la cual revisa los documentos…y luego ante el Consejo GIS. El reporte enviado pareciera dar cuenta del indicador de gestión del proceso más no de la actividad de control del riesgo. Únicamente el párrafo final pareciera estar relacionado. Revisar y ajustar el reporte en su totalidad teniendo en cuenta qué dice la actividad de control que se hace y su indicador de cumplimiento. Nota: al revisar el reporte del segundo riesgo, se habla que en enero se revisaron y aprobaron en Consejo GIS 16 servicios. Pareciera que esa información sí da cuenta de esta actividad de control y su indicador. Revisar.
Evidencias: se revisarán cuando el reporte de cuenta de la actividad de control y su respectivo indicador.
16/04/2021:
Sin observaciones adicionales.</t>
  </si>
  <si>
    <r>
      <t xml:space="preserve">Para el segundo trimestre del presente año en el marco del proceso de creación y transformación de los servicios sociales, las áreas misionales presentaron (13) servicios y 32 modalidades para  su revisión, validación y aprobación en las instancias asignadas con esta función.
A continuación se describe el procedimiento realizado: 
* El 09 de abril de 2021 en el marco de la Mesa Técnica Gis las áreas técnicas misionales presentaron para revisión y retroalimentación la creación y transformación de servicios de: Infancia, juventud, vejez, discapacidad, lgbti, sgil, ici, y de la dirección de Nutrición y Abastecimiento, en el que se verificaron criterios como la pertinencia de los servicios, la definición de los criterios que favorezcan la accesibilidad y adaptabilidad de los servicios. En este sentido, se validaron (13) servicios y 32 modalidades.  (Anexo 1. Acta de Mesa Técnica Gis) 
* El 16 de abril de 2021 se llevó acabo el Comité Institucional de Gestión y desempeño, regulado por la Resolución 382 de 19 de marzo de 2021, el cual integró al Consejo GIS, en el marco de la política MIPG. Instancia de coordinación interna que revisó y aprobó (13) servicios y 32 modalidades. 
En este sentido durante el primer semestre del año se aprobaron un total de (30) servicios y (80) modalidades para un gran total de (110) servicios sociales de la SDIS (Anexo 2.Acta de Comité Institucional de gestión y Desempeño).
De allí que, se expide la Resolución 509 de 20 de abril de 2021, </t>
    </r>
    <r>
      <rPr>
        <i/>
        <sz val="10"/>
        <rFont val="Arial"/>
        <family val="2"/>
      </rPr>
      <t>"Por la cual se definen las reglas aplicables a los servicios sociales, los instrumentos de focalización de la SDIS, y se dictan otras disposiciones"</t>
    </r>
    <r>
      <rPr>
        <sz val="10"/>
        <rFont val="Arial"/>
        <family val="2"/>
      </rPr>
      <t>, la cual contiene los anexos técnicos de un total de (30) servicios y 80 modalidades de atención aprobados en la SDIS. 
Una vez entran en operación los servicios y modalidades aprobadas, las áreas misionales solicitan la revisión y validación de los ajustes a los servicios aprobados, realizando modificación en variables como: población objeto, criterios ingreso, egreso y restricciones entre otros. En este sentido durante el mes de junio se adelantan las siguientes acciones: 
* El 17 de junio de 2021 se realizó Mesa Técnica Gis, donde se presentó, revisó y validaron los ajustes de los servicios (2) y (47) modalidades. (Anexo 4.Acta de Mesa Técnica Gis).Los cuales se presentaron el 25 de junio de 2021 en el Comité de Institucional de Gestión y desempeño aprobando las modificaciones de (2) servicios y (47) modalidades. 
Es importante señalar que los servicios sociales se mantienen en (30) servicios y (80) modalidades, para un total de (109) servicios y que las aprobaciones realizadas en el mes de junio corresponden al ajuste de aspectos internos de cada servicio.
(Anexo 5 presentación Comité de Institucional de Gestión y desempeño)</t>
    </r>
  </si>
  <si>
    <t>09/07/2021: Ajustar redacción, para que sea más entendible el reporte, ya que no se puede hacer el cálculo de cuántos servicios se revisaron y cuántos finalmente fueron aprobados. Les sugiero ingresar un párrafo inicial, donde indiquen que para el segundo trimestre se revisaron XXX servicios de los cuales fueron aprobados XXX... algo así.
13/07/2021: No se presentan observaciones ni al reporte ni a las evidencias presentadas.</t>
  </si>
  <si>
    <t>Elaborar un lineamiento que oriente el diseño y la transformación de los servicios sociales.</t>
  </si>
  <si>
    <t>Profesional asignado por Subsecretario(a)</t>
  </si>
  <si>
    <t>* Documento borrador: 60% (logrado a 31/12/2020)
* Documento oficializado: 40%</t>
  </si>
  <si>
    <t xml:space="preserve">El documento borrador se encuentra en ajustes, toda vez que, para 2021 en el marco de la revisión de los servicios, se han hecho ajustes al marco normativo y conceptual. Una vez finalice esta etapa, se procederá a iniciar el flujo de trabajo para finalizar con su oficialización.
</t>
  </si>
  <si>
    <t>14/04/2021:
*El documento que se identifica en la evidencia tiene por nombre Lineamiento instancias internas y externas. Por el título no parece tener relación con el descrito en la actividad. Por favor anexarlos en las evidencias para verificar el objetivo de ese documento.
*La evidencia que se aporta es del 5 de abril por tanto no se debe incluir en el reporte pues este corresponde al primer trimestre de la vigencia (enero a marzo). Incluir un pantallazo de la bitácora de AZ en donde conste que el documento fue enviado dentro del periodo del reporte.
16/04/2021:
Sin observaciones. Se recomienda Se recomienda informar al líder del proceso del resultado de avance de la actividad de control y acelerar el ajuste del documento acorde a todas las necesidades del proceso y enviarlo a revisión metodológica para lograr su oficialización en la fecha programada.</t>
  </si>
  <si>
    <t xml:space="preserve">Mediante Memorando I2021013090 – 28/04/2021se oficializa y publica en el listado de documentos del  Sistema de Gestión de la  SDIS en documento "Lineamiento creación, transformación o actualización de los servicios sociales en la Secretaría Distrital de Integración Social" (Anexo 1: Documento citado) </t>
  </si>
  <si>
    <t>09/07/2021: No se presentan observaciones ni al reporte, ni a las evidencias presentadas.</t>
  </si>
  <si>
    <t>R-DIS-002</t>
  </si>
  <si>
    <t>Falta de acompañamiento y seguimiento para la puesta en marcha de los servicios creados o transformados.</t>
  </si>
  <si>
    <t>Servicios diseñados o transformados sin implementación en los territorios.</t>
  </si>
  <si>
    <t>Falta  de oportunidad para atender las necesidades de la población más vulnerable. 
Bajos niveles de eficiencia y eficacia en la prestación de los servicios sociales y en el manejo de los recursos asignados.
Sanciones administrativas, fiscales, disciplinarias y penales.</t>
  </si>
  <si>
    <t xml:space="preserve">Cada vez que se apruebe la creación o transformación de un servicio social de la SDIS por el Consejo GIS y cuente con el acto administrativo, el profesional asignado por el (la) Subsecretario(a) adelanta reunión de acompañamiento y seguimiento con la subdirección misional a cargo del servicio, con el fin de identificar el estado situacional de este (verificar que lo que se aprobó en la creación o transformación del servicio se esté implementando). En caso de identificar retrasos para la puesta en marcha se emiten alertas a la subdirección misional y/o dirección a cargo, mediante memorando interno. 
Como evidencia queda, ficha técnica de seguimiento, acta de la reunión sostenida con la  subdirección misional y memorando interno cuando aplique. </t>
  </si>
  <si>
    <t>(# de servicios creados  o transformados con sesión de acompañamiento  acumulados / # total de servicios creados  o transformados  acumulados)*100</t>
  </si>
  <si>
    <t xml:space="preserve">1/48=2,08% </t>
  </si>
  <si>
    <t xml:space="preserve">Una vez contado con la aprobación realizada por parte del comité de gestión y desempeño y mediante verificación del acta de Instancia, se identifica  la aprobación de  16 servicios y 48 modalidades, para lo cual, se procede a través de correo electrónico convocar a la  Subdirección de Adultez para la revisión de la puesta en marcha de la modalidad de atención: "Centro de desarrollo de capacidades para mujeres habitantes de calle", teniendo en cuenta, que es una modalidad nueva para la SDIS. (Anexo 1: Correo de convocatoria) 
El día 16 de febrero 2021, se adelanta sesión de acompañamiento y seguimiento con esta área y el equipo de trabajo, y a partir de la información recopilada en la ficha técnica se identifican las acciones que se vienen realizando para dar inicio a la operación del servicio.  
En este sentido se orienta al delegado de la Subdirección en avanzar rápidamente en la elaboración de los manuales, lineamientos y procedimientos para la operación de la modalidad  y que esté en coherencia con los anexos técnicos para la contratación. De igual manera, se solicita contar con la caracterización de la población a atender e iniciar con la articulación intersectorial para la gestión de acciones que contribuyen a la  operación del servicio. (Anexo 2: Ficha técnica se seguimiento a los servicios) (Anexo 3: Acta de reunión Sub Adultez). 
Para el restante de modalidades y servicios, se propone realizar con la Dirección poblacional jornadas de trabajo que permita al mes de junio tener el reporte de cada servicio y modalidad identificando el estado situacional en el que se encuentran de acuerdo con lo aprobado. 
</t>
  </si>
  <si>
    <t>14/04/2021:
*No es claro en las evidencias de dónde se toma la información de 16 servicios y 48 modalidades. Aclarar en correo o por vía telefónica.
*Según el resultado del indicador de la actividad de control (columna Z), se realizará seguimiento a la puesta en marcha de las modalidades de los servicios o formas de prestarlos. En el primer trimestre se avanza en el seguimiento a 1 de 48. Falta incluir en el reporte las acciones de choque que propone y tiene planeado realizar el proceso para dar cumplimiento al seguimiento de los 47 faltantes y de los demás que puedan venir durante el año. Lo anterior dado que el avance del riesgo es mínimo y por tanto genera alerta.
*El último párrafo no aplica para el reporte.
*Se sugiere realizar los reportes de manera breve de acuerdo a lo definido en la actividad de control y su indicador, teniendo en cuenta la cantidad de seguimientos a realizar (en este caso hicieron falta 47).
Evidencias: para próximos reportes, el nombre de la reunión debe ser el mismo tanto en el listado de asistencia como en el acta de la reunión y no diferente como se presentó en este periodo.
16/04/2021:
Sin observaciones adicionales. Se recomienda informar al líder del proceso del resultado de avance de la actividad de control, y estar atentos a la misma durante el siguiente trimestre para avanzar en el acompañamiento y seguimiento en la puesta en marcha de las modalidades de servicios restantes y aumentar notablemente el nivel de cumplimiento, dado el avance mínimo logrado en el primer trimestre.</t>
  </si>
  <si>
    <r>
      <t xml:space="preserve">En el primer trimestre (enero, febrero, marzo) del año la entidad aprobó la creación y transformación de (16) servicios y (48) modalidades para un total de (64) servicios aprobados. En el segundo trimestre (abril, mayo, junio) se contó con la aprobación de (13) servicios y (32) modalidades que sumado a la aprobación realizada en el primer trimestre completó un total de 109 servicios con los que cuenta la SDIS.  
En ese sentido, la Subsecretaría del total de los (109) servicios adelantó jornadas de trabajo para el seguimiento en la puesta en marcha de los servicios y modalidades creadas o transformadas, cuyo resultado permitió el seguimiento a un total de (61) servicios, que corresponde al 55,96% sobre el total del no. de servicios.
a. Proyecto de discapacidad= 12 servicios 
b. Subdirección para la Vejez= 8 servicios 
c. Dirección de Nutrición y abastecimiento:9 servicios 
d. Dirección Territorial= 3 servicios
e. Subdirección para la Adultez= 10 servicios 
f. Subdirección para la Juventud= 8 servicios
g. Subdirección de Lgbti= 11 servicios 
A continuación se describe el resultado de cada reunión: 
</t>
    </r>
    <r>
      <rPr>
        <u/>
        <sz val="10"/>
        <rFont val="Arial"/>
        <family val="2"/>
      </rPr>
      <t>* 10 de mayo de 2021 Proyecto de Discapacidad:</t>
    </r>
    <r>
      <rPr>
        <sz val="10"/>
        <rFont val="Arial"/>
        <family val="2"/>
      </rPr>
      <t xml:space="preserve"> seguimiento de (2) servicios y (10) modalidades, se hace énfasis en el servicio y modalidades creadas: Bogotá te cuida en casa, atención Emergente personas con discapacidad, reconocimiento al rol del cuidador. Se  identifica la necesidad de agilizar la puesta en marcha. Por lo tanto, se propone realizar reunión adicional para seguimiento de la contratación, focalización de la población. (anexo 1:acta de reunión y fichas técnicas).
</t>
    </r>
    <r>
      <rPr>
        <u/>
        <sz val="10"/>
        <rFont val="Arial"/>
        <family val="2"/>
      </rPr>
      <t xml:space="preserve">* 10 de mayo de 2021 Subdirección para la vejez </t>
    </r>
    <r>
      <rPr>
        <sz val="10"/>
        <rFont val="Arial"/>
        <family val="2"/>
      </rPr>
      <t xml:space="preserve">: En el seguimiento de los (3) servicios y (5) modalidades se identifica la urgencia de la puesta en marcha de la modalidad centro día cuidado en casa dado a su importancia en el marco del sistema distrital de cuidado (Anexo 2: acta de reunión y ficha técnica) 
</t>
    </r>
    <r>
      <rPr>
        <u/>
        <sz val="10"/>
        <rFont val="Arial"/>
        <family val="2"/>
      </rPr>
      <t>* 12 de mayo de 2021 Dirección de Nutrición y Abastecimiento:</t>
    </r>
    <r>
      <rPr>
        <sz val="10"/>
        <rFont val="Arial"/>
        <family val="2"/>
      </rPr>
      <t xml:space="preserve"> En la revisión realizada del total de servicios (3) y (6) modalidades, se hace énfasis en la transformación de comedores comunitarios - cocinas populares recordando la urgencia de la contratación pendiente del restante de unidades, adicional se da alerta en la focalización de la población para el kit de alimentos y Unidad Móvil de alimentos. (anexo 3: acta de reunión y ficha técnica)  
</t>
    </r>
    <r>
      <rPr>
        <u/>
        <sz val="10"/>
        <rFont val="Arial"/>
        <family val="2"/>
      </rPr>
      <t>* 19 de Mayo de 2021 Dirección Territorial - SGIL:</t>
    </r>
    <r>
      <rPr>
        <sz val="10"/>
        <rFont val="Arial"/>
        <family val="2"/>
      </rPr>
      <t xml:space="preserve"> Se hace revisión del servicio </t>
    </r>
    <r>
      <rPr>
        <i/>
        <sz val="10"/>
        <rFont val="Arial"/>
        <family val="2"/>
      </rPr>
      <t>"Tropa Social a tu hogar</t>
    </r>
    <r>
      <rPr>
        <sz val="10"/>
        <rFont val="Arial"/>
        <family val="2"/>
      </rPr>
      <t xml:space="preserve">" junto con sus (2) modalidades de atención. La alerta establecida es la oficialización de los documentos técnicos de la ETIS y en los procesos de la entidad. (Anexo 4 - Acta de  reunión y ficha técnica) 
</t>
    </r>
    <r>
      <rPr>
        <u/>
        <sz val="10"/>
        <rFont val="Arial"/>
        <family val="2"/>
      </rPr>
      <t>* 10 de junio de 2021 Subdirección de Adultez:</t>
    </r>
    <r>
      <rPr>
        <sz val="10"/>
        <rFont val="Arial"/>
        <family val="2"/>
      </rPr>
      <t xml:space="preserve"> Se evidencia la puesta en marcha del total de servicios y modalidades creadas y transformadas (1) servicio -(9)modalidades. (Anexo 5 - Acta de reunión y ficha técnica)
</t>
    </r>
    <r>
      <rPr>
        <u/>
        <sz val="10"/>
        <rFont val="Arial"/>
        <family val="2"/>
      </rPr>
      <t>* 16 de Junio de 2021 Subdirección de Juventud:</t>
    </r>
    <r>
      <rPr>
        <sz val="10"/>
        <rFont val="Arial"/>
        <family val="2"/>
      </rPr>
      <t xml:space="preserve"> De acuerdo con el diálogo establecido con el equipo se identifica que se viene implementando la totalidad de servicios y modalidades aprobadas (3) ser</t>
    </r>
    <r>
      <rPr>
        <strike/>
        <sz val="10"/>
        <rFont val="Arial"/>
        <family val="2"/>
      </rPr>
      <t>v</t>
    </r>
    <r>
      <rPr>
        <sz val="10"/>
        <rFont val="Arial"/>
        <family val="2"/>
      </rPr>
      <t xml:space="preserve">icios y (5) modalidades. (Anexo 6 - Acta de reunión y ficha técnica).
* </t>
    </r>
    <r>
      <rPr>
        <u/>
        <sz val="10"/>
        <rFont val="Arial"/>
        <family val="2"/>
      </rPr>
      <t>Junio 16 de 2021 Subdirección de LGBT</t>
    </r>
    <r>
      <rPr>
        <sz val="10"/>
        <rFont val="Arial"/>
        <family val="2"/>
      </rPr>
      <t xml:space="preserve">: Una vez socializada la información se identifica la puesta en marcha del total de (3) servicios y (8) modalidades de atención con la alerta en urgencia de la armonización del sistema para el registro de los bonos multicolor (Anexo 7- Acta de reunión y ficha técnica).
Las reuniones se ven suspendidas dado a la solicitud de las subdirecciones técnicas frente al ajuste que se requiere realizar en servicios de la subdirección de infancia, ici, sgil. Por lo tanto, una vez aprobados los ajustes se retomarán las reuniones de seguimiento a la puesta en marcha. </t>
    </r>
  </si>
  <si>
    <t>09/07/2021: Les sugiero ingresar un párrafo inicial, donde indiquen que para el segundo trimestre se realizó seguimiento a XXX  servicios de XXX creados, o actualizados. algo así, esto le dará más claridad a las cifras reportadas. De igual manera no es claro de donde sale la cifra de 66,9%, ya que se indican 61 servicios de 109, pero en la descripción se cuentan 16 servicios, por favor revisar cifras, y recordar la formula del indicador. En cuanto a las evidencias, si se realizaron 7 reuniones, no deberían existir 7 fichas?, en el acta No. 2, faltan dos firmas de las personas que aparecen como asistentes.
13/07/2021: No se presentan observaciones ni al reporte ni a las evidencias presentadas. Sin embargo se ajusta porcentaje de cumplimiento debido a que no correspondía a 66,49%.</t>
  </si>
  <si>
    <t>Prestar servicios sociales dirigidos a la población más vulnerable del Distrito, que contribuyan a la inclusión social en desarrollo de las políticas públicas sociales</t>
  </si>
  <si>
    <t>Circular 007 del 16/02/2021</t>
  </si>
  <si>
    <t>R-PSS-002</t>
  </si>
  <si>
    <t>Debido a la ausencia de mecanismos de seguimiento  que midan la gestión propia del proceso</t>
  </si>
  <si>
    <t>Puede suceder que se implementen de manera deficiente los mecanismos de seguimiento y autocontrol del desarrollo en las etapas del proceso.</t>
  </si>
  <si>
    <t>* Incumplimiento o deficiente gestión en la ejecución de cada una de las etapas del proceso.
* Incumplimiento en la entrega de insumos (salidas) para otros procesos que se articulan con este proceso.</t>
  </si>
  <si>
    <t>Operativo</t>
  </si>
  <si>
    <t>5- Casi seguro</t>
  </si>
  <si>
    <t>El(la) Gestor(a) del Proceso Prestación de Servicios Sociales para la Inclusión Social debe realizar mensualmente reunión del proceso con los gestores del Sistema de Gestión de las subdirecciones técnicas de Territorial, Poblacional y Nutrición y abastecimiento, para realizar seguimiento a las diferentes actividades del Proceso y determinar si hay debilidades o aspectos por mejorar. En caso de identificar retrasos o debilidades en las actividades del proceso, éstas se registrarán en el acta con el fin de establecer compromisos y fechas para su cumplimiento. De las reuniones quedará como registro un acta y su listado de asistencia.</t>
  </si>
  <si>
    <t>Gestor(a) del proceso Prestación de servicios sociales para la inclusión social</t>
  </si>
  <si>
    <t>(Número de reuniones de seguimiento realizadas / Una (1) reunión  mensual)*100
Meta: 11 reuniones</t>
  </si>
  <si>
    <t>11 reuniones correspondientes al 100%</t>
  </si>
  <si>
    <t xml:space="preserve">"Se realizó reunión mensual ordinaria de la mesa del SIGPOTE, en el cual se realiza un monitoreo permanente a las actividades del proceso.
Como evidencia se entrega:
Febrero:
* Acta y asistencia SIGPOTE
* Presentaciones SIGPOTE y reconversión de jardines
Marzo:
* Acta y asistencia SIGPOTE
* Presentación SIGPOTE 
</t>
  </si>
  <si>
    <t>12/04/2021. No se generan observaciones o recomendaciones por parte de la segunda línea de defensa, respecto a los avances y evidencias presentados en el monitoreo al riesgo de gestión.</t>
  </si>
  <si>
    <t>Se realizó reunión mensual ordinaria de la mesa del SIGPOTE (a partir de mayo Mesa de implementación del sistema de gestión de las dependencias misionales), en el cual se realiza un monitoreo permanente a las actividades del proceso.  Como evidencia se entrega:
Abril:
* Acta y asistencia SIGPOTE
* Presentación SIGPOTE
Mayo:
* Acta y asistencia Mesa SG Misional
* Presentaciones Mesa SG Misional y alertas y novedades planeación opertiva SLIS - Sub Técnicas
Junio:
* Acta y asistencia Mesa SG Misional
* Presentación Mesa SG Misional</t>
  </si>
  <si>
    <t>15/07/2021. No se generan observaciones o recomendaciones por parte de la segunda línea de defensa, respecto a los avances y evidencias presentados en el monitoreo al riesgo de gestión.</t>
  </si>
  <si>
    <t>R-PSS-003</t>
  </si>
  <si>
    <t>Debido a que el sistema de información existente no realiza procesamiento de datos y el mismo está sujeto a margen de error humano</t>
  </si>
  <si>
    <t>Puede ocurrir que no se recolecten los datos de los participantes de los servicios sociales de manera oportuna</t>
  </si>
  <si>
    <t>* Incumplimiento en la prestación de los servicios</t>
  </si>
  <si>
    <t>Cuatrimestralmente el responsable de la Dirección Territorial, designado como administrador del Procedimiento Recolección, Crítica y Digitación (PCD-PSS-022) realizará un análisis de la calidad de la información bajo los criterios definidos por el Proceso Prestación de servicios sociales para la inclusión social, a partir del cual se realizarán las articulaciones pertinentes con la Subdirección Técnica misional para los ajustes requeridos. En caso de identificar dichos ajustes se hará seguimiento a su ejecución en el informe del siguiente cuatrimestre.  Como evidencia se cuenta con un Informe de Calidad de Información con los anexos correspondientes.</t>
  </si>
  <si>
    <t xml:space="preserve">Responsable procedimiento Recolección, Crítica y Digitación de la Dirección Territorial
</t>
  </si>
  <si>
    <t>(Número de informes de calidad de la información realizados / Número de informes de calidad de la información programados)*100</t>
  </si>
  <si>
    <t>3 informes de calidad de la información, correspondientes al 100%</t>
  </si>
  <si>
    <t>Para este período no se tiene contemplada esta actividad.</t>
  </si>
  <si>
    <t>Se entrega resumen ejecutivo con la descripción de las evidencias entregadas. Se anexa informe de calidad de la información (seguimiento del procedimiento Recolección, Crítica y Digitación (PCD-PSS-022)) de las subdirecciones de: Gestión Integral Local; Identificación, Caracterización e Integración; Infancia, Juventud, Adultez, Vejez,  Abastecimiento, LGBTI , Proyecto Discapacidad y las 16 subdirecciones locales</t>
  </si>
  <si>
    <t>Debido a la falta de claridad en el diligenciamiento y digitación de la información de las fichas SIRBE</t>
  </si>
  <si>
    <t>Anualmente, el gestor del sistema de gestión de las dependencias misionales, realizará una jornada de socialización del protocolo Formulación de la descripción del problema y concepto profesional (PTC-PSS-035), con el propósito de que los responsables de servicios sociales conozcan el paso a paso para el correcto diligenciamiento de estos campos en las fichas SIRBE. En caso de no hacerse dicha socialización el gestor SIG enviará por correo electrónico a los responsables del servicio social el protocolo para su conocimiento y apropiación.  De las reuniones quedará como registro un acta y su listado de asistencia.</t>
  </si>
  <si>
    <t>Gestor(a) del sistema de gestión de la dependencia misional</t>
  </si>
  <si>
    <t>(Número socializaciones  realizadas / Número de dependencias misionales)*100
Nota: se realizará una  socialización por dependencia misional</t>
  </si>
  <si>
    <t>10 socializaciones correspondientes al 100%</t>
  </si>
  <si>
    <t>La Subdirecciòn para la Adultez realizò la socializaciòn del protocolo formulaciòn de la descripción del problema y concepto profesional (PTC-PSS-035).
Se anexa acta y asistencia de la socialización</t>
  </si>
  <si>
    <t>12/04/2021. No se generan observaciones por parte de la segunda línea de defensa, respecto a los avances y evidencias presentados en el monitoreo al riesgo de gestión. No obstante, se recomienda asegurar que en adelante, el control se ejecute de acuerdo con lo diseñado en lo referente al responsable de realizar la actividad de control.</t>
  </si>
  <si>
    <t>Las subdirecciones para la Juventud, Identificación, Caracterización e Integración, Gestión Integral Local y Dirección Poblacional - Proyecto Discapacidad realizaron la socializaciòn del protocolo formulaciòn de la descripción del problema y concepto profesional (PTC-PSS-035). 
Se anexa acta y asistencia de la socialización de las siguientes dependencias:
1. Subdirecciones para la Juventud 
2. Subdirección para la Identificación, Caracterización e Integración. 
3. Subdirección para la Gestión Integral Local 
4. Dirección Poblacional - Proyecto Discapacidad (Realizar dos sesiones, el 29 y 31 de marzo, no se alcanzó a incluir en el monitoreo 1)</t>
  </si>
  <si>
    <t>Atención a la ciudadanía</t>
  </si>
  <si>
    <t>Establecer las directrices de interacción entre la entidad y la ciudadanía a través de canales efectivos de comunicación para la atención oportuna y el mejoramiento continuo de la implementación de las políticas públicas y los servicios prestados.</t>
  </si>
  <si>
    <t>R-ATC-001</t>
  </si>
  <si>
    <t>Desconocimiento y falta de apropiación del Manual de atención a la ciudadanía, procedimiento trámite de requerimientos en la Secretaría, canales de interacción y servicios sociales de la SDIS por parte de los integrantes del equipo SIAC, procesos y dependencias.</t>
  </si>
  <si>
    <t>La atención a la ciudadanía no se brinde bajo los criterios de calidez, amabilidad, oportunidad, efectividad, rapidez y confiabilidad.</t>
  </si>
  <si>
    <t>*Imagen negativa de la entidad ante la ciudadanía.
*Ciudadanía insatisfecha.</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</si>
  <si>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dirigida servidores, servidoras y contratistas de la entidad, con el propósito de socializar y generar apropiación sobre la cultura del servicio de atención a la ciudadanía. En el mes siguiente de finalizado cada trimestre del año y teniendo los resultados del nivel de apropiación de acuerdo a los resultados del pos test, se realizarán acciones (formularios, llamadas) de seguimiento para reforzar dichos contenidos. 
Como evidencias se cuenta con listados de asistencia (formularios web), correos electrónicos con memorias de las sesiones, resultados de pre y pos test, registro de llamadas o formularios de seguimiento.</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</si>
  <si>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dirigida servidores, servidoras y contratistas de la entidad , con el propósito de socializar y generar apropiación sobre la cultura del servicio de atención a la ciudadanía. En el mes siguiente de finalizado cada trimestre del año y teniendo los resultados del nivel de apropiación de acuerdo a los resultados del pos test, se realizarán acciones (formularios, llamadas) de seguimiento para reforzar dichos contenidos. 
Como evidencias se cuenta con listados de asistencia (formularios web), correos electrónicos con memorias de las sesiones, resultados de pre y pos test, registro de llamadas o formularios de seguimiento.</t>
  </si>
  <si>
    <t>Equipo del Servicio Integral de Atención a la Ciudadanía - SIAC</t>
  </si>
  <si>
    <t>(# de jornadas de sensibilización realizadas, acumuladas / # de jornadas de sensibilización programadas, acumuladas) * 100</t>
  </si>
  <si>
    <t>Las jornadas de sensibilización en cultura del servicio inician en abril del año en curso.  
Durante el período reportado desde el SIAC se realizaron las siguientes actividades: 
1. Actualización plan de sensibilización en cultura del servicio 2021. 
Evidencia. Plan de sensibilización 2021, incluye cronograma.  
2. Mesa de trabajo con profesional de la Dirección de Calidad del Servicio (Secretaría General), a fin de acordar el cronograma de sensibilizaciones para la vigencia 2021.
Evidencia. Acta y listado de asistencia del 12 de febrero 2021 (Formatos: FT-011 y FT-008)</t>
  </si>
  <si>
    <t>14/04/2021:
Sin observaciones.</t>
  </si>
  <si>
    <t xml:space="preserve">Durante el segundo trimestre del año en curso se realizaron un total de 28 sensibilizaciones en cultura del servicio (dos por subdirección local), en coherencia con lo programado, en las Subdirecciones Locales de: Bosa, Kennedy, Usaquén, Suba, Santafé-La Candelaria, Antonio Nariño - Puente Aranda, Barrios Unidos - Teusaquillo, Engativá, Ciudad Bolívar, Usme-Sumapaz, Tunjuelito, Los Mártires, San Cristóbal y Rafael Uribe Uribe. 
Evidencias.
En carpeta compartida se cargan las siguientes evidencias: Pre y post test implementados (formato pdf); resultados pre y post test (formato excel) remisión de presentaciones a los y las participantes (vía correo electrónico).
El seguimiento a la apropiación de los temas vistos durante las jornadas de sensibilización se realizará en el mes de julio, como está programado en la actividad. </t>
  </si>
  <si>
    <t xml:space="preserve">09/07/2021: Revisar redacción en las partes señaladas. En la carpeta compartida no están las evidencias de esta actividad, lo que adjuntan en el enlace deben copiarlo en la carpeta destinada para tal fin. De igual manera de acuerdo a lo reportado, quedarían faltando dos localidades y el nivel central para el siguiente monitoreo?
Por último según lo relacionado como evidencia haría falta: el registro de llamadas o formularios de seguimiento.
13/07/2021: No se presentan observaciones al reporte y evidencias enviados. </t>
  </si>
  <si>
    <t>Cada vez que ingresa un nuevo integrante al equipo del Servicio Integral de Atención a la Ciudadanía - SIAC, el equipo SIAC de nivel central realiza inducción que incluye el Manual de atención a la ciudadanía, procedimiento para el  trámite de requerimientos ciudadanos en la Secretaría Distrital de Integración Social, canales de interacción, servicios sociales, entre otros; con el propósito de garantizar su conocimiento e implementación en sus puestos de trabajo. Después de realizada la inducción se aplicará un cuestionario, los resultados de este serán insumo para la jornada de reinducción con la finalidad de fortalecer los contenidos vistos.
Como evidencia se cuenta con actas de reunión, listados de asistencia (formularios web) y cuestionarios aplicados.</t>
  </si>
  <si>
    <t># de inducciones realizadas acumuladas / # de inducciones a realizar acumuladas) * 100</t>
  </si>
  <si>
    <t>3/3=
100%</t>
  </si>
  <si>
    <t>Durante el periodo reportado, ingresaron 3 personas (contratistas) al equipo SIAC con quienes se adelantó dos (2) espacios de inducción en modalidad presencial y virtual (a través de la herramienta Teams).  El objeto contractual del personal es "Prestar servicios de apoyo a la gestión para el desarrollo de acciones y actividades requeridas al interior de la entidad encaminadas al cumplimiento de la política pública distrital de servicio a la ciudadanía, y de los lineamientos establecidos por parte del servicio integral de atención a la ciudadanía -SIAC en el marco de la estrategia territorial integral social".
Evidencias. Actas de inducción firmadas y cargadas en carpeta virtual.</t>
  </si>
  <si>
    <r>
      <t>Al corte de reporte se tiene un acumulado de 10 personas (contratistas) que ingresaron al equipo SIAC, de los cuales a 7 se les realizó inducción en el segundo trimestre 2021.
Es así como a las 7 personas (contratistas)</t>
    </r>
    <r>
      <rPr>
        <sz val="10"/>
        <color rgb="FFFF0000"/>
        <rFont val="Arial"/>
        <family val="2"/>
      </rPr>
      <t xml:space="preserve"> </t>
    </r>
    <r>
      <rPr>
        <sz val="10"/>
        <rFont val="Arial"/>
        <family val="2"/>
      </rPr>
      <t xml:space="preserve">que ingresaron al equipo SIAC fueron con quienes se adelantaron seis (6) espacios de inducción en modalidad presencial y virtual (a través de la herramienta Teams). El objeto contractual del personal es </t>
    </r>
    <r>
      <rPr>
        <i/>
        <sz val="10"/>
        <rFont val="Arial"/>
        <family val="2"/>
      </rPr>
      <t>"Prestar servicios de apoyo a la gestión para el desarrollo de acciones y actividades requeridas al interior de la entidad encaminadas al cumplimiento de la política pública distrital de servicio a la ciudadanía, y de los lineamientos establecidos por parte del servicio integral de atención a la ciudadanía -SIAC en el marco de la estrategia territorial integral socia</t>
    </r>
    <r>
      <rPr>
        <sz val="10"/>
        <rFont val="Arial"/>
        <family val="2"/>
      </rPr>
      <t>l".
Se hace claridad, de que no se realizaron las evaluaciones de apropiación de los temas vistos en las jornadas de inducción (Manual de Servicio a la Ciudadanía de la SDIS, Política Pública Distrital de Servicio  a la Ciudadanía, Portafolio de Servicios, entre otros), toda vez que, la entidad actualizó la Resolución 0825 de 2018 "</t>
    </r>
    <r>
      <rPr>
        <i/>
        <sz val="10"/>
        <rFont val="Arial"/>
        <family val="2"/>
      </rPr>
      <t>Por la cual se adoptan los criterios de focalización, priorización, ingreso, egreso y restricciones para el acceso a los servicios sociales y apoyos de la Secretaría Distrital de Integración Socia</t>
    </r>
    <r>
      <rPr>
        <sz val="10"/>
        <rFont val="Arial"/>
        <family val="2"/>
      </rPr>
      <t>l", en consecuencia, el tema visto en estos espacios fue la Resolución 0509 de 2021, "</t>
    </r>
    <r>
      <rPr>
        <i/>
        <sz val="10"/>
        <rFont val="Arial"/>
        <family val="2"/>
      </rPr>
      <t>Por la cual se definen las reglas aplicables a los servicios sociales, los instrumentos de focalización de la SDIS, y se dictan otras disposiciones</t>
    </r>
    <r>
      <rPr>
        <sz val="10"/>
        <rFont val="Arial"/>
        <family val="2"/>
      </rPr>
      <t>”.
Evidencias. Seis(6) actas de inducción firmadas y cargadas en carpeta virtual.</t>
    </r>
  </si>
  <si>
    <t xml:space="preserve">09/07/2021: En las evidencias, no se encuentran los cuestionarios aplicados en las jornadas de inducción. Por favor verificar.
13/07/2021: No se presentan observaciones al reporte y evidencias enviados. </t>
  </si>
  <si>
    <t xml:space="preserve">Anualmente, se realiza jornada de reinducción por parte del equipo del Servicio Integral de Atención a la Ciudadanía - SIAC, dirigida a servidores y contratistas que forman parte del equipo, con el fin de fortalecer el servicio de atención a la ciudadanía. Posteriormente se realizará la evaluación de la reinducción para determinar el nivel de apropiación de los conocimientos brindados a los participantes, en el caso de no presentarse un resultado satisfactorio se procederá a realizar una retroalimentación con los temas que se requiere fortalecer. Como evidencia se cuenta con actas de reunión, listados de asistencia  (formularios web), evaluación de apropiación del conocimiento y correos electrónicos con la retroalimentación de la evaluación.
</t>
  </si>
  <si>
    <r>
      <t xml:space="preserve">Anualmente, se realiza jornada de reinducción por parte del equipo del Servicio Integral de Atención a la Ciudadanía - SIAC, dirigida a servidores y contratistas que forman parte del equipo, con el fin de fortalecer el servicio de atención a la ciudadanía. Posteriormente se realizará la evaluación de la reinducción para determinar el nivel de apropiación de los conocimientos brindados a los participantes, en el caso de no presentarse un resultado satisfactorio se procederá a realizar una retroalimentación con los temas que se requiere fortalecer. Como evidencia se cuenta con actas de reunión, listados de asistencia  (formularios web), evaluación de apropiación del conocimiento y correos electrónicos con la retroalimentación de la evaluación.
</t>
    </r>
    <r>
      <rPr>
        <sz val="10"/>
        <color rgb="FFFF0000"/>
        <rFont val="Arial"/>
        <family val="2"/>
      </rPr>
      <t/>
    </r>
  </si>
  <si>
    <t>1  reinducción realizada</t>
  </si>
  <si>
    <t xml:space="preserve">El espacio de reinducción se adelantará a partir de mayo; en abril se definirán los temas y metodología a implementar. 
Evidencias. Cronograma inducción y reinducción equipo SIAC. </t>
  </si>
  <si>
    <t>Durante el periodo reportado, acorde con el cronograma definido, se realizaron dos (2) espacios de reinducción con el equipo SIAC implementados durante los meses de mayo y junio, para lo cual se distribuyó el equipo en dos subgrupos, así:
*Grupo 1 (mayo 26 y 27 de 2021).  Grupo 2 (junio 10 y 11 de 2021)     
Adicionalmente, se realizaron las siguientes actividades:
*Definición de temas y metodología de los espacios de reinducción.  
*Desarrollo de los espacios de reinducción de acuerdo con los grupos organizados.
Evidencias. 
*Acta mesa de trabajo organización espacio de reinducción del SIAC.
*Agenda de los espacios de reinducción y listas de asistencia (formato virtual) 
En relación con la evaluación de efectividad para determinar el nivel de apropiación de los conocimientos, esta se adelantará entre los meses de julio y agosto de 2021.</t>
  </si>
  <si>
    <t xml:space="preserve">09/07/2021: Sin observaciones en el reporte. En cuanto a las evidencias: Para ninguna de las reinducciones realizadas se adjuntan actas de la reinducción, ni las evaluaciones, que están relacionadas en la actividad como evidencias, revisar y completar las mismas.
13/07/2021: No se presentan observaciones al reporte y evidencias enviados. </t>
  </si>
  <si>
    <t>El equipo del Servicio Integral de Atención a la Ciudadanía - SIAC de nivel central, realiza anualmente 1 (una) visita de seguimiento y acompañamiento (virtual o presencial) a los responsables de los 24 puntos de atención ubicados en las subdirecciones locales, subdirección ICI, centros de desarrollo comunitario, nivel central y Súper CADE Manitas, con el fin de identificar fortalezas y debilidades en la prestación del servicio de atención a la ciudadanía. Frente a las debilidades identificadas en las visitas, se realizará retroalimentación y se establecerán compromisos de mejora a los cuales se les realizará seguimiento al cumplimiento. Como evidencias se cuenta con listado de programación y ejecución de visitas, y actas de reunión.</t>
  </si>
  <si>
    <t># de visitas de seguimiento y acompañamiento realizadas acumuladas / # de visitas de seguimiento y acompañamiento programadas acumuladas) * 100
*Se anexa con el mapa, listado de puntos a visitar.</t>
  </si>
  <si>
    <t>10/10= 100%</t>
  </si>
  <si>
    <t xml:space="preserve">Durante el período reportado,  y acorde con el cronograma de acompañamiento y seguimiento establecido, se realizaron diez (10) visitas a los responsables de los  puntos SIAC, así: SLIS Engativá, SLIS Tunjuelito, SLIS Rafael Uribe Uribe, SLIS San Cristóbal, SLIS Santa Fe - La Candelaria, SLIS Fontibón, SLIS Puente Aranda-Antonio Nariño, SLIS Ciudad Bolívar,  SIAC central y  SuperCADE Manitas. 
Las visitas programadas para la Subdirección Local Kennedy  (Lago Timiza) y CDC Bello Horizonte,  se reprogramaron para el mes de abril como se especifica en cronograma.   
Evidencias: 
*Actas de visitas de acompañamiento y seguimiento.
*Cronograma de acompañamiento y seguimiento puntos SIAC.  
</t>
  </si>
  <si>
    <t xml:space="preserve">Al corte de reporte se tiene un acumulado de 19 visitas de 24 programadas, a los responsables de los puntos SIAC.
Sin embargo, se aclara que a la fecha el punto de atención del CDC Molinos II sector no se encuentra en funcionamiento (por directriz de la subdirectora local, por no contar con recurso humano).
Ahora bien, durante el segundo trimestre, acorde con el cronograma de visitas de acompañamiento y seguimiento establecido, se realizaron nueve (9) visitas a los responsables de los puntos SIAC, así:  SLIS Kennedy (lago Timiza), CDC Bellavista (Kennedy), CDC Kennedy (Britalia), Subdirección ICI, SLIS Barrios Unidos, SLIS Chapinero, Teusaquillo, SLIS Suba y SLIS Usaquén.
Evidencias: 
*Actas de visitas de acompañamiento y seguimiento.
*Cronograma de acompañamiento y seguimiento puntos SIAC.  </t>
  </si>
  <si>
    <t xml:space="preserve">09/07/2021: En la redacción indican que se cumple con el cronograma, pero en el mismo indican que no fue posible realizar la dos visitas en el mes de junio que se tenían programadas en Rafael Uribe, entonces esta actividad no quedaría con el 100%, revisar. De igual manera hay que tener en cuenta que las de Bosa y cds porvenir, que tampoco se pudieron realizar en la fecha programada.
13/07/2021: No se presentan observaciones al reporte y evidencias enviados. </t>
  </si>
  <si>
    <t>R-ATC-002</t>
  </si>
  <si>
    <t>Los resultados de las encuestas de satisfacción y percepción no se socializan a todas las partes interesadas en estos.</t>
  </si>
  <si>
    <t>Desde el proceso no se promuevan mejoras a los servicios sociales según las necesidades de la ciudadanía.</t>
  </si>
  <si>
    <t>*Inconformidad ciudadana
*Inversión ineficiente de los recursos</t>
  </si>
  <si>
    <t>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t>
  </si>
  <si>
    <t xml:space="preserve">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
Socializar semestralmente el informe de resultados de las encuestas de percepción implementadas por el SIAC en el Comité Integrado de Gestión y desempeño. 
Trimestralmente, enviar mediante correo electrónico los resultados de las encuestas de percepción a los Subdirectores locales como insumo de acciones de mejora.
Solicitar a todos los Subdirectores Locales las acciones de mejora adelantadas, acorde con los resultados identificados en las encuestas implementadas por el equipo del Servicio Integral de Atención a la Ciudadanía-SIAC. </t>
  </si>
  <si>
    <t>(# de solicitudes atendidas acumuladas / # de solicitudes realizadas a la OAC acumuladas)*100</t>
  </si>
  <si>
    <t>1/1=
100%</t>
  </si>
  <si>
    <t xml:space="preserve">Durante el período reportado, se envió a la Oficina Asesora de Comunicaciones, la solicitud de publicación del informe de gestión del SIAC, correspondiente al cuarto trimestre de 2020 (el informe de resultados de encuestas de satisfacción y percepción corresponde al anexo 8, del informe de gestión del SIAC)
Evidencia. Formato solicitud remitido a la OAC -soporte envío de correo.
Por otra parte, se envía información de publicación de informe de gestión SIAC, en página web de la SDIS,  a directores y subdirectores técnicos de la entidad, resaltando la consulta del informe de resultados de la encuesta, a fin de que se tomen las medidas a que haya lugar. 
Evidencia. Soporte de envío de correo electrónico.  
De igual manera, el Subsecretario, socializó en el Comité Institucional de Gestión y Desempeño,  el informe de gestión del SIAC correspondiente a tercer y cuarto trimestre de 2020, el cual incluye resultados de la encuesta de percepción y satisfacción implementada en los puntos de atención SIAC.
Nota. Una vez se cuente con el acta del CIGD, se anexará al presente reporte. </t>
  </si>
  <si>
    <t xml:space="preserve">Al corte de reporte se tiene un acumulado de 2 solicitudes de publicación a la Oficina Asesora de Comunicaciones, del informe de gestión del SIAC, de las cuales una se realizó en el segundo trimestre 2021.
Durante el segundo trimestre, se envió a la Oficina Asesora de Comunicaciones, la solicitud de publicación del informe de gestión del SIAC, correspondiente al primer trimestre de 2021 (el informe de resultados de encuestas de satisfacción y percepción corresponde al anexo 8, del informe de gestión del SIAC).
Evidencia. Formato solicitud remitido a la OAC -soporte envío de correo.
Por otra parte, se envía información de publicación de informe de gestión SIAC, en página web de la SDIS, a directores y subdirectores técnicos de la entidad, resaltando la consulta del informe de resultados de la encuesta, a fin de que se tomen las acciones de mejora a que haya lugar. 
Evidencia. Soporte de envío de correo electrónico.  
De igual manera, el Subsecretario, socializó en el Comité Institucional de Gestión y Desempeño, el informe de gestión del SIAC correspondiente al primer trimestre de la actual vigencia, el cual incluye resultados de la encuesta de percepción y satisfacción implementada en los puntos de atención SIAC.
Nota: Una vez se cuente con el acta del CIGD, se anexará al presente reporte. 
Se anexa acta de la sesión del CIGD realizada el 25 de marzo del año en curso. </t>
  </si>
  <si>
    <t xml:space="preserve">09/07/2021: En lo reportado, no se identifica que se haga mención a: "Solicitar a todos los Subdirectores Locales las acciones de mejora adelantadas, acorde con los resultados identificados en las encuestas implementadas por el equipo del Servicio Integral de Atención a la Ciudadanía-SIAC", por favor indicar que sucede con esta actividad.
13/07/2021: No se presentan observaciones al reporte y evidencias enviados. </t>
  </si>
  <si>
    <t>R-ATC-003</t>
  </si>
  <si>
    <t>Desde las subdirecciones técnicas no se comunica de manera oportuna al proceso Atención a la ciudadanía, los cambios de los servicios sociales.</t>
  </si>
  <si>
    <t>La información de los servicios sociales no llegue a tiempo para ser divulgada a la ciudadanía.</t>
  </si>
  <si>
    <t>*Inconformidad y reclamaciones de la ciudadanía.
*Restricciones para acceder a los servicios sociales.</t>
  </si>
  <si>
    <t>Mensualmente el equipo SIAC solicita mediante correo electrónico a las direcciones, subdirecciones técnicas de nivel central y subdirecciones locales, la actualización de la información de los servicios sociales como: fecha de entrega de bonos, apoyos económicos, oferta de cursos, entre otros, con el fin de comunicar a la ciudadanía de manera oportuna, la información vigente de su interés.
En caso de que se evidencie algún cambio en el funcionamiento de los servicios, y esta no haya sido reportada por parte de las direcciones, subdirecciones técnicas de nivel central o de las subdirecciones locales, mediante correo electrónico el SIAC solicitará confirmación de actualización de la información.
Como evidencia queda correo electrónico mensual de recordatorio y los correos electrónicos solicitando confirmación si hay lugar.</t>
  </si>
  <si>
    <t>(# de correos de recordatorio enviados acumulados/ # de correos de recordatorio programados enviados acumulados) * 100</t>
  </si>
  <si>
    <t>2/2=
100%</t>
  </si>
  <si>
    <t xml:space="preserve">1.Durante el periodo reportado, se solicitó a las dependencias (direcciones y subdirecciones técnicas) la asignación de un delegado a fin de articular la entrega oportuna de la información de los servicios sociales en el marco de la ruta de información. 
Así mismo con los delegados asignados (Subdirección de talento humano, Subdirección de contratación, Subdirección LGBTI y Dirección Poblacional) se adelantaron reuniones virtuales para  articular  la entrega de la información. 
Evidencias: 
*Correo solicitud asignación de un delegado.
*Actas de articulación con los delegados asignados.
2. Por otra parte, mensualmente se ha enviado solicitud a las dependencias de la SDIS, requiriendo la información relacionada con la prestación de los servicios sociales, con el fin de fortalecer permanentemente la ruta de información del SIAC. 
Evidencia:  
*Correo de solicitud envío de información direcciones y subdirecciones técnicas con copia a los delegados para los meses de febrero y marzo.
3. Adicionalmente, los responsables de puntos SIAC solicitan a los referentes de los servicios sociales de las subdirecciones Locales, información relacionada con: fecha de entrega de bonos, apoyos económicos, oferta de cursos, entre otros; la cual se carga en las carpetas disponibles en SharePoint.  
Evidencia: 
*Pantallazos de información cargada en SharePoint.  </t>
  </si>
  <si>
    <t xml:space="preserve">
100%</t>
  </si>
  <si>
    <t xml:space="preserve">Al corte del reporte se tiene un acumulado de 9 solicitudes a las dependencias (direcciones y subdirecciones técnicas) para la asignación de un delegado a fin de articular la entrega oportuna de la información de los servicios sociales en el marco de la ruta de información, de las cuales 7 se realizaron en el segundo trimestre 2021. 
Durante los meses de abril y mayo, el equipo SIAC envió solicitud a las dependencias de la SDIS, requiriendo la información relacionada con la prestación de los servicios sociales (en caso de actualización) con el fin de fortalecer permanentemente la ruta de información del SIAC y orientar con precisión y oportunidad a la ciudadanía. No obstante, para el mes de junio se implementaron dos espacios de reinducción a fin de actualizar al equipo en torno a los nuevos lineamientos de la entidad en relación con la prestación de los servicios, adoptados en la Resolución 0509 de 2021.
*Soporte 1. Correos de solicitud de información a las direcciones y subdirecciones técnicas (para los meses de abril y mayo), incluidas sus respuestas. 
Por otra parte, durante el segundo trimestre, se solicitó a las dependencias (direcciones y subdirecciones técnicas) la asignación de un delegado a fin de articular la entrega oportuna de la información de los servicios sociales en el marco de la ruta de información. 
Así mismo, con los delegados asignados (SUBICI y SUBGIL) se adelantó reunión virtual con el objeto de articular la entrega oportuna de la información. 
Evidencias: 
*Soporte 2.  Acta 5. Articulación con los delegados asignados de la SICI y SGIL.
Adicionalmente, los responsables de puntos SIAC continúan diariamente solicitando a los referentes de los servicios sociales de las subdirecciones Locales, información relacionada con: fecha de entrega de bonos, apoyos económicos, oferta de cursos, entre otros; la cual se carga en las carpetas disponibles en SharePoint.  
Evidencia: 
*Soporte 3. Pantallazos de información cargada en SharePoint.  
</t>
  </si>
  <si>
    <t xml:space="preserve">09/07/2021: Las evidencias de la actividad no son claras, por favor verificar y ajustar.
13/07/2021: No se presentan observaciones al reporte y evidencias enviados. </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</si>
  <si>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</si>
  <si>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</si>
  <si>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R-TH-001</t>
  </si>
  <si>
    <t>Debido a que el software para la administración de personal no genera toda la información necesaria  para la liquidación de la nómina y prestaciones sociales y se realizan ajustes manuales de las novedades de nómina en el sistema</t>
  </si>
  <si>
    <t>Se puede generar una liquidación inexacta y/o no  oportuna de salarios,  prestaciones sociales, aportes  parafiscales y viáticos</t>
  </si>
  <si>
    <t>Generando:
-Pérdida de recursos
-Generación de procesos de cobros persuasivos y/o coactivos</t>
  </si>
  <si>
    <t>1.El profesional designado del área de Nómina de la Subdirección de Gestión y Desarrollo del Talento Humano, realiza mensualmente la pre nómina, en la cual se revisan las novedades registradas en el sistema por el Grupo de Administración de personal. Se realiza una prenómina por cada nómina oficial generada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así como Correos electrónicos relacionados</t>
  </si>
  <si>
    <t>1.El profesional designado del área de Nómina de la Subdirección de Gestión y Desarrollo del Talento Humano, realiza mensualmente la pre nómina, en la cual se revisan las novedades registradas en el sistema por el Grupo de Administración de personal. Se realiza una prenómina por cada nóminas oficial generada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así como Correos electrónicos relacionados</t>
  </si>
  <si>
    <t>El profesional designado del área de Nómina de la Subdirección de Gestión y Desarrollo del Talento Humano</t>
  </si>
  <si>
    <t>(Número de Formatos de Revisión de Prenómina FOR-TH-023 diligenciados en el periodo/Número total de nóminas generadas en el periodo)*100</t>
  </si>
  <si>
    <t xml:space="preserve">Mensualmente se realiza revisión de la prenomina por parte del profesional encargado de la liquidacion de la nómina, previo a la revisión y confrontación que realiza cada funcionario responsable de ingresar las diferentes novedades al aplicativo. Como evidencia, se aporta el formato de revisión de pre nómina FOR-TH-023 diligenciado por cada nómina realizada así: 3 Formatos del mes de enero, 2 formatos del mes de febrero y 2 formatos del mes de marzo. </t>
  </si>
  <si>
    <t>12/04/2021.
se debe indicar el número de formatos de revisión prenomina diligenciados en el periodo y el numero total de nominas generadas en el periodo. Se sugiere relacionar para dar claridad al reporte y la evidencia cargada para el periodo.
15/04/2021.
No se identifican observaciones ni recomendaciones adicionales para el reporte del periodo.</t>
  </si>
  <si>
    <t>Mensualmente se realiza revisión de la prenomina por parte del profesional encargado de la liquidación de la nómina, previo a la revisión y confrontación que realiza cada funcionario responsable de ingresar las diferentes novedades al aplicativo. Como evidencia, se aportan los Formatos de Revisión de Pre-nóminas FOR-TH-023 diligenciados y firmados por cada una de las nóminas de los períodos de abril, mayo y junio.</t>
  </si>
  <si>
    <t>16/7/2021.
No se generan observaciones frente al reporte del periodo. Para el siguiente reporte, se sugiere que se indique en el reporte cualitativo el número de nominas realizadas y revisadas en el trimestre de forma que coincida con la evidencia  presentada.</t>
  </si>
  <si>
    <t>R-TH-002</t>
  </si>
  <si>
    <t>Debido a que no se sigan los lineamientos, procedimientos e instructivos establecidos en el proceso de gestión documental, relacionados con el inventario documental de las historias laborales</t>
  </si>
  <si>
    <t xml:space="preserve">Se puede presentar la pérdida,  desactualización y filtración de información confidencial y reservada de la historia laboral de los servidores de la Entidad </t>
  </si>
  <si>
    <t>1. Incumplimiento en la normatividad vigente aplicable
2.Sanciones por parte de entes reguladores</t>
  </si>
  <si>
    <t>De cumplimiento</t>
  </si>
  <si>
    <t>1.El profesional designado de la Subdirección de Gestión y Desarrollo del Talento Humano, realizará dos validaciones en los dos ultimos trimestres de la vigencia con una muestra de al menos 25 historias laborales en cada validación. Lo anterior con el fin de realizar seguimiento a la planilla de préstamos, diligenciamiento de hojas de control, foliación, actualización y organización en general de las historias laborales e identificar posibles desvaiciones. 
En caso de encontrar desviaciones en las validaciones realizadas, se remitira memorando al responsable de del archivo solicitando los respectivos ajustes
Como evidencia se cuenta con un acta de cada validación realizada.</t>
  </si>
  <si>
    <t>Profesional designado de la Subdirección de Gestión y Desarrollo del Talento Humano</t>
  </si>
  <si>
    <t xml:space="preserve">
(Validaciones realizadas /4 Validaciones programadas)100</t>
  </si>
  <si>
    <t>100% que corresponde a 4 validaciones realizadas</t>
  </si>
  <si>
    <t>La programación de los avances se proyectaron para los dos (2) últimos trimestres de la vigencia, por lo tanto para éste primer trimestre NO APLICA.</t>
  </si>
  <si>
    <t>12/04/2021.
No se identifican observaciones ni recomendaciones para el reporte del periodo.</t>
  </si>
  <si>
    <t>La programación de los avances se proyectaron para los dos (2) últimos trimestres de la vigencia, por lo tanto para éste segundo trimestre NO APLICA.</t>
  </si>
  <si>
    <t>16/07/2021.
No se identifican observaciones ni recomendaciones para el reporte del periodo.</t>
  </si>
  <si>
    <t>R-TH-004</t>
  </si>
  <si>
    <t xml:space="preserve">Debido a la falta de divulgación por parte de la SDGTH y/o bajo interés de los colaboradores sobre las actividades programadas en los Planes de la Subdirección
</t>
  </si>
  <si>
    <t>Se puede registrar una baja participación de los colaboradores de la SDIS en las actividades programadas en los Planes y Programas de la SGDTH para la vigencia</t>
  </si>
  <si>
    <t>Generando:
1.Perdida de Recursos (humanos, tiempo, financieros)
2.Sanciones por parte de entes reguladores</t>
  </si>
  <si>
    <t>El profesional designado por el(la) Subdirector(ra) de Gestión y Desarrollo de Talento Humano diseñará y de manera digital un boletín mensual que tiene por objetivo informar, motivar y promover la participación de los colaboradores de la entidad, en las actividades programadas en los planes y programas de la SGDTH durante la vigencia, en especial: Plan de Bienestar e Incentivos, y Plan de Capacitación .  
En caso de no diseñar y emitir el boletín en el mes, este deberá realizarse máximo en el mes siguiente.
Como evidencia se cuenta con un boletín de talento humano mensual emitido a los colaboradores de la entidad para mejorar la participación.</t>
  </si>
  <si>
    <t>Profesional designado para diseñar y divulgar el boletín de talento humano</t>
  </si>
  <si>
    <t>(No de boletines divulgados mensualmente / 10 boletines programados) * 100</t>
  </si>
  <si>
    <t>100% que corresponde a 10 boletines programados durante la vigencia</t>
  </si>
  <si>
    <t>Los diferentes Planes de la Subdirección (Bienestar e Incentivos, Institucional de Capacitación PIC), fueron adoptados por la Entidad en el mes de marzo, razón por la cual no se diseñó el  Boletín correspondiente a dicho mes, se realizará y se emitirá en el mes siguiente , es decir en el mes de abril.</t>
  </si>
  <si>
    <t>12/04/2021.
La actividad está programada para iniciar en el mes de febrero, por lo tanto si no fue divulgado el respectivo boletin el avance debe reportarse en cero.
No se identifica la nota mencionada en la descripción de la actividad, con respecto a iniciar en el mes de abril.
15/04/2021.
No se identifican observaciones ni recomendaciones adicionales para el reporte del periodo.</t>
  </si>
  <si>
    <t>Durante el mes de abril y parte del mes de mayo se realizó el proceso de Diseño y planeación de la estructura y divulgación masiva del Boletín con una periodicidad mas alta, teniendo en cuenta el alto volumen de información de la Subdirección, igualmente  identificando las diferentes noticias para divulgar, con un documento de fácil comprensión y consulta.
Como evidencia se aportan 7 boletines gestionados lo que nos da como resultado un 70% frente a la meta programada.</t>
  </si>
  <si>
    <t>R-TH-005</t>
  </si>
  <si>
    <t>Debido a falta de controles en el procedimiento de afiliación y desafiliación de los servidores al Sistema General de Seguridad Social en Salud - SGSSS</t>
  </si>
  <si>
    <t>Se puede presentar que no se realice la afiliación o desafiliación oportuna de un servidor al Sistema General de Seguridad Social en Salud - SGSSS</t>
  </si>
  <si>
    <t>1.Perjucios al servidor por la no prestación del servicio para el cotizante y sus beneficiarios
2.Pérdida de recursos y generación de procesos de cobros persuasivos y/o coactivos.
3.Sanciones por parte de entes reguladores</t>
  </si>
  <si>
    <t>El profesional designado por el(la) Subdirector(a) de Gestión y Desarrollo de Talento Humano, una vez al mes verifica  el listado de personas posesionadas y/o desvinculadas enviado desde el grupo de Administración de Personal, para determinar que  las personas hayan sido afiliadas y/o desafiliadas a la EPS según corresponda.  
En caso  que se detecte que no se realizó la  afiliación y/o desafiliación, se realiza el envío de correo electrónico del listado de personal activo  a cada una de las empresas administradoras para verificar el estado de afiliación y si es el caso realizar los ajustes correspondientes.
El profesional designado por el(la) Subdirector(a) de Gestión y Desarrollo de Talento Humano, recibe el listado de las personas que se van a posesionar de Administración de personal y se realiza la afiliación a la ARL el día antes a la posesión.  En caso de que no se realice la afiliación no podría posesionarse en el cargo.  En caso  que se detecte que no se realizó la  afiliación y/o desafiliación, se realiza el envío de correo electrónico del listado de personal activo a la empresa administradora para verificar el estado de afiliación y si es el caso realizar los ajustes correspondientes.
Como evidencia se presenta una base de datos cruzada, que corresponde al listado de servidores que ingresan o se retiran de la entidad, versus las afiliaciones o desafiliaciones realizadas en el periodo.</t>
  </si>
  <si>
    <t>El profesional designado por el(la) Subdirector(a) de Gestión y Desarrollo de Talento Humano</t>
  </si>
  <si>
    <t xml:space="preserve">(No de verificaciones realizadas a la afiliación o desvinculación al SGSSS / 10 verificaciones programadas) * 100
</t>
  </si>
  <si>
    <t>100% que corresponde a 10 verificaciones realizadas</t>
  </si>
  <si>
    <t>Mensualmente el responsable en el area de nóminas, verifica el listado de personas posesionadas y/o desvinculadas, de cuerdo con el listado y soportes suministrados por el area de administración de personal. Como evidencia se cuenta con una base de datos de las personas que ingresan o se retiran, la  cual se cruza con las afiliaciones o desafiliaciones en cada periodo, asi:  Una base con la verificación del mes de enero, una base con la verificación del mes de febrero y una base con la verificación del mes de marzo.</t>
  </si>
  <si>
    <t>12/04/2021.
Se debe indicar el número de verificaciones realizadas y dividirlo entre las 10 verificaciones programadas en la vigencia. Este resultado deber ser el avance para el periodo. Si se hicieron 3 verificaciones, según la evidencia remitida, el avance sería del 30%
15/04/2021.
No se identifican observaciones ni recomendaciones adicionales para el reporte del periodo.</t>
  </si>
  <si>
    <t>Mensualmente el responsable en el área de nóminas verifica el listado de personas posesionadas y/o desvinculadas, de acuerdo con el listado y soportes suministrado por el área de administración de personal. Como evidencia se cuenta con una base de datos de las personas que ingresan o se retiran, la cual se cruza con las afiliaciones o desafiliaciones en cada periodo.</t>
  </si>
  <si>
    <t>16/07/2021.
No se generan observaciones frente al reporte del periodo. Para el siguiente reporte, se sugiere que se indique en el reporte cualitativo el número de verificaciones realizadas en el trimestre de forma que coincida con la evidencia  presentada.</t>
  </si>
  <si>
    <t>R-TH-006</t>
  </si>
  <si>
    <t>Debido a falta de controles frente a los decisiones administrativas propias de la Oficina de Asuntos Disciplinarios, proyectadas por los abgoados instructores</t>
  </si>
  <si>
    <t>Se pueden proyectar decisiones que no estén acordes al régimen legal vigente y el recaudo probatorio.</t>
  </si>
  <si>
    <t>1. Pérdida de confianza  del ciudadano o informante.
2. Incumplimiento de los valores y principios contenidos en el código de integridad SDIS.</t>
  </si>
  <si>
    <t>El profesional designado de la Oficina de Asuntos Disciplinarios realizará la revisión de los proyectos de auto generados por los abogados instructores,  previo a la revisión y firma de el (la) Jefe de Auntos Disciplinarios.
En caso de que se detecten inconsistencias en los proyectos de auto, serán devueltos al abogado instructor para los ajustes y nueva revisión por parte del abogado designado.
Como evidencia se presentará un informe mensual que contenga el total de autos expedidos y de las revisiones realizadas.</t>
  </si>
  <si>
    <t>Evitar</t>
  </si>
  <si>
    <t>El profesional designado por el Jefe de la Oficina de Asuntos Disciplinarios realizará la revisión de los proyectos de auto generados por los abogados instructores,  previo a la revisión y firma de el (la) Jefe de Auntos Disciplinarios.
En caso de que se detecten inconsistencias en los proyectos de auto, serán devueltos al abogado instructor para los ajustes y nueva revisión por parte del abogado designado.
Como evidencia se presentará un informe mensual que contenga el total de autos expedidos y de las revisiones realizadas.</t>
  </si>
  <si>
    <t>El profesional designado de la Oficina de Asuntos Disciplinarios</t>
  </si>
  <si>
    <t>(No de informes presentados / 10 informes programados con el detalle de autos expedidos y revisados) * 100</t>
  </si>
  <si>
    <t>100% que corresponde a 10 informes que contienen el total de autos expedidos y revisiones realizadas</t>
  </si>
  <si>
    <t>Mensualmente se viene adelantando la primera revision formal y sustancial por parte del Abogado Omar Daniel Ortiz de los proyectos de autos de los abogados instructores de cada uno de los procesos de la OAD, para la segunda revisión y firma de la jefatura de la Oficina de Asuntos Disciplinarios. Para ello, se aportan los informes correspondientes a los meses de enero, febrero y marzo de 2021.</t>
  </si>
  <si>
    <t xml:space="preserve">12/04/2021.
Se debe indicar el número de informes presentados y dividirlo entre los 10 informes programados en la vigencia. Este resultado deber ser el avance para el periodo. Si se hicieron 3 informes, según la evidencia remitida, el avance sería del 30%.
15/04/2021.
No se identifican observaciones ni recomendaciones adicionales para el reporte del periodo.
</t>
  </si>
  <si>
    <t>La sumatoria de la decisiones de los Autos firmados de fondo, surtieron dos (2) controles y las evidencias son el resultado mes a mes del segundo trimestre con corte al 30 de junio de 2021, que arroja como resultado 209 autos firmados por los dos controles. Se presenta como evidencia un informe que contiene los autos expedidos y revisados en los meses de abril, mayo y junio de la vigencia.</t>
  </si>
  <si>
    <t>Gestión de Soporte y Mantenimiento Tecnológico</t>
  </si>
  <si>
    <t xml:space="preserve">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
</t>
  </si>
  <si>
    <t>R-SMT-002</t>
  </si>
  <si>
    <t>1. Debido a deficiencias en la implementación de planes de mantenimiento preventivo de la infraestructura y servicios tecnológicos.</t>
  </si>
  <si>
    <t xml:space="preserve">Puede ocurrir que existan deficiencias en la gestión de los incidentes o requerimientos tecnológicos
</t>
  </si>
  <si>
    <t xml:space="preserve">
* Retrasos en el cumplimiento de las metas y compromisos  institucionales.
*Quejas de los grupos de Valor.
* Retrasos en la operación de la entidad.
* No dar respuesta oportuna a los requerimientos de los usuarios internos</t>
  </si>
  <si>
    <t>Tecnológico</t>
  </si>
  <si>
    <t>El Líder de Infraestructura trimestralmente debe realizar seguimiento y monitoreo al estado de la infraestructura y servicios tecnológicos de la Entidad administrados por la Subdirección de Investigación e Información, con el objetivo de garantizar los servicios tecnológicos para la correcta disponibilidad de los mismos. En caso de presentarse alguna inconsistencia en la ejecución de seguimiento y monitoreo, se deberá analizar y proceder con las acciones respectivas para dar solución a lo presentado. La evidencia debe ser un informe que el líder de Infraestructura deberá hacer trimestralmente del resultado del seguimiento y monitoreo al estado de la infraestructura y servicios tecnológicos.</t>
  </si>
  <si>
    <t>Líder de Infraestructura</t>
  </si>
  <si>
    <t>(Seguimientos y monitoreos realizados al estado de la infraestructura y servicios tecnológicos de la Entidad administrados por la Subdirección de Investigación e Información /  Seguimientos y monitoreos programados al estado de la infraestructura y servicios tecnológicos de la Entidad administrados por la Subdirección de Investigación e Información )* 100
Nota: 4 seguimientos.</t>
  </si>
  <si>
    <t xml:space="preserve">El líder de infraestructura presenta el primer informe del resultado del seguimiento y monitoreo trimestral al estado de la infraestructura y servicios tecnológicos de la Entidad administrados por la Subdirección de Investigación e información. </t>
  </si>
  <si>
    <t>El líder de infraestructura presenta el segundo informe del resultado del seguimiento y monitoreo trimestral al estado de la infraestructura y servicios tecnológicos de la Entidad administrados por la Subdirección de Investigación e información, donde se evidencia que en los servicios de base de datos se han aplicado las mejores prácticas para una administración eficiente y como resultado se confirma que se ha mantenido una disponibilidad del 100% en los servicios de Oracle, Mysql, PostgreSQL y SQL Server, se realizan mantenimientos por parte del administrador del servicio, se atienden requerimientos de telefonía para salidas de llamadas a celular, se habilita línea 1035 y se realizan pruebas de uso y estadísticas del mismo, manteniendo estable el servicio durante el trimestre en la entidad.</t>
  </si>
  <si>
    <t>14/07/2021
Se recomienda que la descripción del avance sea más explicito, un pequeño resumen y análisis del informe que están presentando.
15/07/2021
No se generan observaciones respecto a los avances y evidencias presentados en el monitoreo al riesgo de gestión.</t>
  </si>
  <si>
    <t xml:space="preserve">2. Debido a debilidades en la apropiación del punto único de contacto para la atención de la mesa de servicio. </t>
  </si>
  <si>
    <t>El líder de mesa de servicios de manera trimestral realiza seguimiento a las estrategias de divulgación y apropiación del punto único de contacto y los canales de la mesa de servicio, con el fin de evitar la perdida del punto único de contacto. En caso de encontrar alguna inconsistencia en las divulgaciones, procede a analizar y solicitar la corrección. La evidencia debe ser un informe del seguimiento que se hace trimestralmente a las estrategias de divulgación.</t>
  </si>
  <si>
    <t xml:space="preserve">El líder de mesa de servicios de manera trimestral realiza seguimiento a las estrategias de divulgación y apropiación del punto único de contacto y los canales de la mesa de servicio, con el fin de evitar la perdida del punto único de contacto. En caso de encontrar alguna inconsistencia en las divulgaciones, procede a analizar y solicitar la corrección. La evidencia debe ser un informe del seguimiento que se hace trimestralmente a las estrategias de divulgación. </t>
  </si>
  <si>
    <t>Líder de mesa de servicios.</t>
  </si>
  <si>
    <t>(Seguimientos realizados a las estrategias de divulgación y apropiación del punto único de contacto y los canales de la mesa de servicio /  Seguimientos programados a las estrategias de divulgación y apropiación del punto único de contacto y los canales de la mesa de servicio)* 100
Nota: 4 seguimientos.</t>
  </si>
  <si>
    <t xml:space="preserve">El líder de mesa de servicios presenta el primer informe del seguimiento que se hace trimestralmente a las estrategias de divulgación  y apropiación del punto único de contacto y los canales de la mesa de servicio. </t>
  </si>
  <si>
    <t>El líder de mesa de servicios presenta el segundo informe del seguimiento que se hace trimestralmente a las estrategias de divulgación  y apropiación del punto único de contacto y los canales de la mesa de servicio, en el cual se describen las actividades realizadas durante el segundo trimestre, para dar a conocer los canales de atención autorizados en la Mesa de Servicio, teniendo en cuenta lo anterior, se realiza una campaña de uso y apropiación para sensibilizar a los usuarios sobre la gestión (apertura, seguimiento, solución, encuesta de satisfacción y cierre) de los casos de la mesa de servicio y el manejo de la herramienta Aranda.
Entre otras actividades que se están realizando a nivel interno, en pro de mejorar la calidad en la prestación de los servicios de cara al usuario final.</t>
  </si>
  <si>
    <t xml:space="preserve">Gestión Contractual </t>
  </si>
  <si>
    <t>Adelantar las actividades de contratación requeridas por la entidad, previstas en el proceso de gestión contractual que permitan contar con  bienes, servicios y obras de manera efectiva, oportuna y cumpliendo la normatividad vigente (para cada modalidad contractual) para el desarrollo en el cumplimiento de la misión de la Entidad.</t>
  </si>
  <si>
    <t>Circular 008 - 05/03/2021</t>
  </si>
  <si>
    <t>R-GEC-001</t>
  </si>
  <si>
    <t>Demoras en el trámite de inicio de la liquidación de contratos.</t>
  </si>
  <si>
    <t xml:space="preserve">Incumplimiento de los términos legales o pactados para la liquidación de los contratos o convenios </t>
  </si>
  <si>
    <t xml:space="preserve">* Investigaciones disciplinarias, fiscales y penales.
* Pérdida de competencia legal para poder liquidar el contrato o convenio </t>
  </si>
  <si>
    <t xml:space="preserve">Alto </t>
  </si>
  <si>
    <t>El líder del equipo de liquidaciones de la Subdirección de Contratación, remite al inicio de cada mes alertas a los supervisores de contratos con el propósito de recordar la obligación de tramitar la liquidación dentro de los términos establecidos. En caso que se identifique alguna demora de los supervisores se envían memorandos a los ordenadores de gasto. Como evidencia de esta actividad queda los correos remitidos.</t>
  </si>
  <si>
    <t>Líder del equipo de liquidaciones Subdirección de Contratación</t>
  </si>
  <si>
    <r>
      <t xml:space="preserve">
</t>
    </r>
    <r>
      <rPr>
        <sz val="10"/>
        <color rgb="FF7030A0"/>
        <rFont val="Arial"/>
        <family val="2"/>
      </rPr>
      <t xml:space="preserve">
</t>
    </r>
    <r>
      <rPr>
        <sz val="10"/>
        <rFont val="Arial"/>
        <family val="2"/>
      </rPr>
      <t>(N° de alertas remitidas en el periodo / N° de alertas programadas para el periodo) *100%</t>
    </r>
  </si>
  <si>
    <t>El grupo de liquidaciones envía los memorandos de alertas a través de correos y/o comunicaciones por AZ digital, dirigidas a los ordenadores del gasto y a los supervisores de la sede central y de las localidades, se les alerta a que presenten las liquidaciones de los contratos que supervisan dentro del termino estipulado en los respectivos contratos. Con estas acciones se busca liberar, pagar y recuperar recursos como evitar que la entidad pierda competencia para liquidar. Se anexa soportes del mes de enero, febrero y marzo del 2021.</t>
  </si>
  <si>
    <t>14/04/2021 No se generan observaciones o recomendaciones respecto a los avances y evidencias presentados en el monitoreo al riesgo de gestión.</t>
  </si>
  <si>
    <t>El grupo de liquidaciones envía los memorandos de alertas a través de correos y/o comunicaciones por AZ digital, dirigidas a los ordenadores del gasto y a los supervisores de la sede central y de las localidades, se les alerta a que presenten las liquidaciones de los contratos que supervisan dentro del termino estipulado en los respectivos contratos. Con estas acciones se busca liberar, pagar y recuperar recursos como evitar que la entidad pierda competencia para liquidar. Se anexa soportes del mes de abril, mayo y junio del 2021</t>
  </si>
  <si>
    <t>16/07/2021 No se generan observaciones o recomendaciones respecto a los avances y evidencias presentados en el monitoreo al riesgo de gestión.</t>
  </si>
  <si>
    <t>Circular 030 - 29/06/2021</t>
  </si>
  <si>
    <t>R-GEC-002</t>
  </si>
  <si>
    <t>Deficiencia en el ejercicio de la supervisión y/o interventoría</t>
  </si>
  <si>
    <t xml:space="preserve">Pérdida de información en los  expedientes que soportan la ejecución del proceso contractual </t>
  </si>
  <si>
    <t xml:space="preserve">* Investigaciones disciplinarias, fiscales y penales
* Demandas  </t>
  </si>
  <si>
    <t>1.El líder del proceso de Gestión Contractual socializa semestralmente con los diferentes supervisores o apoyos a la supervisiones,  las directrices y lineamientos oficiales y vigentes referente a la contratación institucional, documentación de los expedientes,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</si>
  <si>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1. El líder del proceso de Gestión Contractual socializa semestralmente con los diferentes supervisores o apoyos a la supervisiones,  las directrices y lineamientos oficiales y vigentes referente a la contratación institucional, documentación de los expedientes,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</si>
  <si>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r>
      <t xml:space="preserve">Líder del proceso 
</t>
    </r>
    <r>
      <rPr>
        <strike/>
        <sz val="10"/>
        <rFont val="Arial"/>
        <family val="2"/>
      </rPr>
      <t xml:space="preserve">
</t>
    </r>
  </si>
  <si>
    <t>(Número de socializaciones ejecutadas / Número de socializaciones programadas)*100</t>
  </si>
  <si>
    <t xml:space="preserve">
La Subdirección de Contratación a través del memorando No.I2021000319, divulgo a las diferentes áreas técnicas los diferentes documentos que se deben adjuntar en el expediente en su etapa precontractual. El instructivo de conformación se enviará una vez se tenga oficializado por parte del área de liquidaciones de la Subdirección de Contratación.</t>
  </si>
  <si>
    <r>
      <t>14/04/2021 Se recomienda verificar las evidencias, ya que dentro de estas no se identifica la comunicación en la cual se comparta el "I</t>
    </r>
    <r>
      <rPr>
        <i/>
        <sz val="10"/>
        <color theme="1"/>
        <rFont val="Arial"/>
        <family val="2"/>
      </rPr>
      <t>nstructivo de conformación digital de expedientes contractuales de acuerdo a la lista de chequeo para la organización y administración de los expedientes contractuales que se salvaguardan en la dependencia</t>
    </r>
    <r>
      <rPr>
        <sz val="10"/>
        <color theme="1"/>
        <rFont val="Arial"/>
        <family val="2"/>
      </rPr>
      <t>", de acuerdo a la actividad formulada. Adicionalmente, verificar el número de memorando indicado en el avance ya que este no se encuentra dentro de las evidencias reportadas. 
15/04/2021 No se generan observaciones o recomendaciones respecto a los avances y evidencias presentados en el monitoreo al riesgo de gestión.</t>
    </r>
  </si>
  <si>
    <t xml:space="preserve">La Subdirección de Contratación realizó una socialización de buenas prácticas para la supervisión de persona jurídica, la cual se convoco a través del Memorando No.I2021014686 a los diferentes supervisores y apoyos a la supervisión, está se llevó a cabo el día 24 mayo y contó con la participación de 86 colaboradores de acuerdo con el registro de inscripción, de igual forma se realizó un pre - test que se tomó al inicio de la jornada, lo realizaron 93 colaboradores de la entidad y el post - test que se tomó al final de la jornada, lo realizaron 63 colaboradores de la entidad. </t>
  </si>
  <si>
    <t>2. El Subdirector de Contratación envía memorandos de manera trimestral a los supervisores de contrato, con el fin de recordar la obligación de gestionar la documentación que se genera en la ejecución contractual, de acuerdo a como se produce en la plataforma transaccional del SECOP II. En caso de no emitir el memorando se envían correos trimestrales por el/la Subdirector de Contratación. Como evidencia de esta actividad, quedan os memorandos o los correos.</t>
  </si>
  <si>
    <t>2. El Subdirector de Contratación envía memorandos de manera trimestral a los supervisores de contrato, con el fin de recordar la obligación de gestionar la documentación que se genera en la ejecución contractual, de acuerdo a como se produce en la plataforma transaccional del SECOP II. En caso de no emitir el memorando se envían correos trimestrales por el/la Subdirector de Contratación. Como evidencia de esta actividad, quedan los memorandos o los correos.</t>
  </si>
  <si>
    <r>
      <t xml:space="preserve">
</t>
    </r>
    <r>
      <rPr>
        <sz val="10"/>
        <color rgb="FF7030A0"/>
        <rFont val="Arial"/>
        <family val="2"/>
      </rPr>
      <t xml:space="preserve">
</t>
    </r>
    <r>
      <rPr>
        <sz val="10"/>
        <rFont val="Arial"/>
        <family val="2"/>
      </rPr>
      <t>(N° de memorando enviados en el periodo / N° de memorandos programadas para el periodo) *100%</t>
    </r>
  </si>
  <si>
    <t xml:space="preserve">Desde el equipo de directas se envió el siguiente memorando: No. I2021000249 para establecer los lineamientos de Aplicación del principio de publicidad y transparencia en la plataforma transaccional SECOP II, con el objetivo de dar inicio a la ejecución de los procesos contractuales. 
La Subdirección de Contratación a través del Memorando No. I202100850, convoco a las diferentes áreas técnicas con el objetivo de socializar los lineamientos de supervisión y así evidenciar los respectivos documentos en la ejecución contractual. </t>
  </si>
  <si>
    <t>La Subdirección de Contratación envio el memorando No.2021025360  el 21 de mayo del 2021 con el objetivo de socializar los lineamientos contractuales y de supervisión, validación publicación plataforma transaccional SECOP II y portal SECOP I, cierre de procesos 2020 y 2021 entre otros.
Se reporta la gestión de la socalizacion convocada y realizada en el primer trimestre: la Subdirección de Contratación realizó una Socialización de buenas prácticas para la supervisión de persona natural, la cual se convoco a través del Memorando No.I2021000850 a los diferentes supervisores y apoyos a la supervisión, está se llevó a cabo el día 24 marzo y contó con la participación de 62 colaboradores de acuerdo con el registro de inscripción, de igual forma se realizó un pre - test que se tomó al inicio de la jornada y el post - test que se tomó al final de la jornada.</t>
  </si>
  <si>
    <t>16/07/2021 Se recomienda indicar solo la gestión realizada durante el segundo trimestre, así mismo reportar si se realizó la socialización convocada en el primer trimestre.
No se generan observaciones o recomendaciones adicionales, respecto a los avances y evidencias presentados en el monitoreo al riesgo de gestión.</t>
  </si>
  <si>
    <t>R-GEC-003</t>
  </si>
  <si>
    <t>Desconocimiento por parte de las dependencias de los procedimientos establecidos para el control de riesgos asociados a la contratación</t>
  </si>
  <si>
    <t>Posible retraso en la actualización de las directrices oficiales para la modernización del proceso de contratación</t>
  </si>
  <si>
    <t>* Detrimento patrimonial
* Desconocimiento institucional de hechos que puedan afectar los procesos contractuales.
* Incumplimiento con los objetivos estratégicos de la Entidad</t>
  </si>
  <si>
    <t>1. Cada vez que las dependencias inician un proceso de contratación, remiten la solicitud del aval de la respectiva matriz de riesgos previsibles inherentes a la compra o contratación de bienes y/o servicios, a los profesionales designados en la Subdirección de Contratación de acuerdo con lo definido en el "Procedimiento Administración de riesgos previsibles inherentes a la compra o contratación de bienes o servicios", quienes revisan y avalan que los ordenadores de gasto hayan realizado un análisis de los posibles eventos que se puedan presentar en desarrollo de las actividades contratadas. 
En caso que las áreas radiquen un proceso sin la matriz de riesgos avalada, se procede con la devolución de la misma para que se surta con este trámite.
Como evidencia se cuenta con los correos electrónicos de aval y una matriz de consolidado trimestral con la relación de solicitudes y avales generados.</t>
  </si>
  <si>
    <r>
      <t xml:space="preserve">1.Cada vez que las dependencias inician una solicitud de contratación, remiten la solicitud del aval de la respectiva matriz de riesgos previsibles inherentes a la compra o contratación de bienes o servicios, a los profesionales designados en la Subdirección de Contratación de acuerdo con lo definido en el </t>
    </r>
    <r>
      <rPr>
        <i/>
        <sz val="10"/>
        <color theme="1"/>
        <rFont val="Arial"/>
        <family val="2"/>
      </rPr>
      <t>Procedimiento Administración de riesgos previsibles inherentes a la compra o contratación de bienes o servicios</t>
    </r>
    <r>
      <rPr>
        <sz val="10"/>
        <color theme="1"/>
        <rFont val="Arial"/>
        <family val="2"/>
      </rPr>
      <t>, quienes revisan y avalan que los ordenadores de gasto hayan realizado un análisis de los posibles eventos que se puedan presentar en desarrollo de las actividades contratadas. En caso que las áreas radiquen un proceso sin la matriz de riesgos avalada, se procede con la devolución de la misma para que se surta con este trámite. Como evidencia se cuenta con los correos electrónicos de aval y una matriz de consolidado trimestral con la relación de solicitudes y avales generados.</t>
    </r>
  </si>
  <si>
    <t>Profesionales designados para al revisión de matrices en la Subdirección de Contratación</t>
  </si>
  <si>
    <t>(N° de matrices avaladas en el periodo / N° de solicitudes de matrices en el periodo) *100%</t>
  </si>
  <si>
    <t>N/A. Riesgo oficializado el 29/06/2021</t>
  </si>
  <si>
    <t>La Subdirección de Contratación realiza el aval de cada solicitud de matriz de riesgo que se allegan a través de correo electrónico las diferentes áreas, por lo anterior se adjunta matriz donde se relaciona la información de matrices diligenciadas en este trimestre.</t>
  </si>
  <si>
    <t>16/07/2021 Verificar ya que no se cuenta con los correos electrónicos de aval, de acuerdo a la actividad de control formulada.
16/07/2021 No se generan observaciones o recomendaciones adicionales, respecto a los avances y evidencias presentados en el monitoreo al riesgo de gestión.</t>
  </si>
  <si>
    <t>Los procedimientos y demás documentos del proceso no han sido actualizados oportunamente debido al poco tiempo disponible para realizar las respectivas actualizaciones.</t>
  </si>
  <si>
    <t>2. Los administradores de los documentos del proceso, revisan todos los documentos que maneja el proceso en relación con el objetivo institucional de manera anual su contenido, con el fin de emitir lineamientos actualizados de la contratación institucional. En caso de no realizarse la revisión se reprogramará antes de terminar la vigencia, como evidencia se tiene el documento actualizado o autoevaluado, de acuerdo con lo establecido en el procedimiento Control de documentos (PCD-GS-003) o en su defecto un acta donde conste la revisión realizada.</t>
  </si>
  <si>
    <r>
      <rPr>
        <sz val="10"/>
        <rFont val="Arial"/>
        <family val="2"/>
      </rPr>
      <t xml:space="preserve">Administradores de documentos </t>
    </r>
    <r>
      <rPr>
        <strike/>
        <sz val="10"/>
        <rFont val="Arial"/>
        <family val="2"/>
      </rPr>
      <t xml:space="preserve">
</t>
    </r>
  </si>
  <si>
    <t>(Número de documentos actualizados o autoevaluados / Número total de  documentos del proceso)*100</t>
  </si>
  <si>
    <t>La Subdirección de Contratación actualizo como insumo principal su Manual de Contracción y supervisión el día 10 de junio del 2021, se creo el Manual de liquidación de contratos y convenios. Para junio se envió el procedimiento de arrendamiento, comodato y prestación de servicios profesionales para su actualización con la respectiva documentación.</t>
  </si>
  <si>
    <t xml:space="preserve">16/07/2021 Verificar el avance reportado ya que el proceso cuenta con 29 (67%) documentos oficializados en un proceso no vigente y con 14 de 16 (88%) autoevaluaciones de procedimientos pendientes, el avance sería de 22% aproximadamente.
16/07/2021 No se generan observaciones o recomendaciones adicionales, respecto a los avances y evidencias presentados en el monitoreo al riesgo de gestión.
</t>
  </si>
  <si>
    <t>Gestión Financiera</t>
  </si>
  <si>
    <t>Gestionar  las acciones  presupuestales, financieras y contables, necesarias para garantizar el suministro de recursos financieros en los procesos precontractuales y contractuales. Gestionar de pago oportuno de las obligaciones contraídas por la SDIS y su correspondiente reconocimiento en los estados financieros, cumpliendo con la normatividad vigente.</t>
  </si>
  <si>
    <t>Circular No. 008 - 05/03/2021</t>
  </si>
  <si>
    <t>R-GF-003</t>
  </si>
  <si>
    <t>Incorporación de manera individual o masiva de las transacciones presupuestales en dos sistemas de información (Secretaría Distrital de Integración Social - Secretaría Distrital de Hacienda)</t>
  </si>
  <si>
    <t>Afectación incorrecta del presupuesto</t>
  </si>
  <si>
    <t>*Imposibilidad de ejecutar procesos contractuales.
*Afectación inadecuada del presupuesto</t>
  </si>
  <si>
    <t>Cada vez que se requiere realizar un cargue masivo de información de CDP´s y CRP´s en el sistema SEVEN, el profesional designado por el Subdirector Administrativo y Financiero descarga reportes de CDP´s y CRP´s del sistema BogDATA y reportes de solicitudes de CDP´s y de CRP´s del sistema SEVEN y verifica la información de los documentos (CDP´s: se valida N° radicado, valor, proyecto, concepto de gasto y fuente de financiación y para los CRP´s: valor, concepto de gasto y fuente de financiación) con el propósito de identificar posibles errores. En caso que se identifiquen errores, se realiza la corrección inmediata con el fin de tener la misma información presupuestal en los aplicativos BogDATA y SEVEN.
Como evidencia se cuenta con reportes de BogDATA y SEVEN, archivo en excel final para cargue masivo en SEVEN, y archivo en excel (el cual es diligenciado en el drive) con la trazabilidad de las correcciones.</t>
  </si>
  <si>
    <t>Profesional designado por el Subdirector Administrativo y Financiero</t>
  </si>
  <si>
    <t>(# de cargues masivos verificados acumulados / # total de cargues masivos realizados acumulados)*100</t>
  </si>
  <si>
    <t>Para el 1er trimestre el área de presupuesto ha realizado 27 cargues de CDPS y CRPS masivos, que corresponden a 13 en el mes de febrero y 14  para el mes de marzo, los cuales fueron validados en los aplicativos de BogData y Seven, verificando que la información haya quedado incorporada en su totalidad en las herramientas financieras.</t>
  </si>
  <si>
    <t>16/04/2021:
Sin observaciones.</t>
  </si>
  <si>
    <t>Para los dos trimestres (enero a junio) de la vigencia 2021,  se han realizado un total 47 cargues de CDPS Y CRPS.
Es así como para el 2do trimestre el área de presupuesto ha realizado 20 cargues de CDPS y CRPS masivos, que corresponden a 9 cargues de CDPS Y 1 cargue CRPS  en el mes de abril y 5 cargues de CDPS  para el mes de mayo y 5 cargues de CDPS para el mes de junio, los cuales fueron validados en los aplicativos de BogData y Seven, verificando que la información haya quedado incorporada en su totalidad en las herramientas financieras.</t>
  </si>
  <si>
    <t xml:space="preserve">12/07/2021: Como se analiza el acumulado de lo hecho en el año, sería bueno que pudieran ingresar un párrafo al inicio que resuma lo hecho entre el primer y segundo trimestre (acumulado de cifras).
14/07/2021: No se presentan observaciones ni al reporte, ni a las evidencias presentadas. </t>
  </si>
  <si>
    <t xml:space="preserve">Registro incorrecto o ausencia de registro de las transacciones presupuestales en los diferentes sistemas de información </t>
  </si>
  <si>
    <t>Diariamente, el profesional designado por el Subdirector Administrativo y Financiero confronta la información cargada en los aplicativos SEVEN y BogDATA con la documentación de CDP´s y CRP´s (solicitudes, CDP´s y CRP´s del sistema BogDATA, documentación contractual) con el propósito de identificar posibles errores. En caso que se identifiquen errores, se realiza la corrección inmediata con el fin de tener la misma información presupuestal en los aplicativos BogDATA y SEVEN. Como evidencia se cuenta con un archivo en excel (el cual es diligenciado en el drive) donde se registra la trazabilidad de los resultados de las revisiones de cada día.</t>
  </si>
  <si>
    <t xml:space="preserve">(# de documentos (CDP´s y CRP´s) revisados en el trimestre / # de documentos (CDP´s y CRP´s) tramitados de forma manual en el trimestre) * 100 </t>
  </si>
  <si>
    <t>Para el 1 er trimestre el área de presupuesto tramitó 7266 documentos (CDPS y CRPS),  para el mes de enero 1342, febrero 2191 y marzo 3733, los cuales fueron revisados en su totalidad, cuyos resultados se encuentran en las evidencias adjuntas.</t>
  </si>
  <si>
    <t>Para los dos trimestres (enero a junio) de la vigencia 2021, se han tramitado y revisado un total 14079 documentos (CDPS Y CRPS).
Es así como para el 2do trimestre el área de presupuesto tramitó 6813 documentos (CDPS y CRPS),  para el mes de abril 3194, mayo 2135 y junio 1484,los cuales fueron revisados en su totalidad, cuyos resultados se encuentran en las evidencias adjuntas.</t>
  </si>
  <si>
    <t>Mensualmente, el profesional designado por el Subdirector Administrativo y Financiero, realiza conciliación entre los sistemas de información SEVEN y BOGDATA, con el fin de identificar diferencias presupuestales. En caso que se encuentren diferencias se realiza la corrección en el aplicativo a que haya lugar. 
Como evidencia se cuenta con archivo en excel donde se registran las conciliaciones realizadas y los resultados de estas.</t>
  </si>
  <si>
    <t>(# de conciliaciones elaboradas en el trimestre / # de conciliaciones programadas, en el trimestre) * 100</t>
  </si>
  <si>
    <t>Para el 1er trimestre el área de presupuesto ha realizado los cierres mensualesde CRPS y CDPS, cuyas diferencias han sido conciliadas y ajustadas oportunamente con el área correspondiente.
De las 6 conciliaciones programadas en el trimestre, estas fueron realizadas, cuyos resultados se encuentran en las evidencias adjuntas.</t>
  </si>
  <si>
    <t>Para los dos trimestres (enero a junio) de la vigencia 2021,  se han realizado un total 12 conciliaciones.
Es así como para el 2do trimestre el área de presupuesto ha realizado los cierres mensuales de CRPS y CDPS, cuyas diferencias han sido conciliadas y ajustadas oportunamente con el área correspondiente.
Las 6 conciliaciones programadas en el trimestre fueron realizadas, y los resultados se encuentran en las evidencias adjuntas.</t>
  </si>
  <si>
    <t>R-GF-004</t>
  </si>
  <si>
    <t>Reportes de información extemporáneos o inconsistentes por parte de las dependencias generadoras de información contable</t>
  </si>
  <si>
    <t>Presentación de Estados Financieros de la entidad no razonables y/o inoportunos</t>
  </si>
  <si>
    <r>
      <t xml:space="preserve">*Hallazgos administrativos y disciplinarios por parte de entes de control, área de control interno o disciplinario de la entidad
*No fenecimiento* de la cuenta por parte de los entes de control
</t>
    </r>
    <r>
      <rPr>
        <sz val="7"/>
        <rFont val="Arial"/>
        <family val="2"/>
      </rPr>
      <t>*Fenecimiento: es el acto por el cual se pone fin a la revisión de la cuenta rendida a la Contraloría por los sujetos de vigilancia y control fiscal. Si con posterioridad a la revisión de cuentas de los responsables del erario aparecieren pruebas fraudulentas o irregulares relacionadas con ellas se levantará el fenecimiento y se iniciará juicio fiscal. El fenecimiento o no de la cuenta es el resultado de la evaluación que realiza la Contraloría mediante la aplicación de los sistemas de control fiscal para determinar si la gestión se realizó cumpliendo los principios de economía, eficiencia, eficacia, equidad, efectividad y valoración de los costos ambientales. Es emitido a través del dictamen integral contenido en el Informe de Auditoría de regularidad, que comprende una "opinión" sobre la razonabilidad de los estados contables, la calificación de la gestión fiscal y el concepto sobre la calidad y eficiencia del control fiscal interno (Glosario de la Contraloría de Bogotá: http://www.contraloriabogota.gov.co/sites/default/files/GLOSARIO.html#F)</t>
    </r>
  </si>
  <si>
    <t xml:space="preserve">El profesional designado por el Subdirector Administrativo y Financiero, mensualmente lidera la realización de las conciliaciones de información reportada por las dependcias de la entidad frente a los registros contables, con el propósito de identificar similitudes, incosistencias y/o diferencias para unificar la información entre las áreas. En caso de encontrarse diferencias y con base en los soportes se realizan los ajustes en los estados financieros o en los reportes de las áreas generadoras de información contable. Como evidencia queda el registro de las conciliaciones suscritas por las partes en un archivo de excel. </t>
  </si>
  <si>
    <t>(# de conciliaciones elaboradas en el trimestre / # de conciliaciones programadas para el trimestre) * 100</t>
  </si>
  <si>
    <t xml:space="preserve">Para el 1er trimestre el área de contabilidad ha programado la elaboración de 45 conciliaciones de las cuales se logró efectuar 36 debido a que: 
- No se cuenta con acceso al sistema SICO lo cual impide generar dichas conciliaciones por cambio de aplicativo BogData . 
- Las otras no fue posible realizarlas teniendo en cuenta que las área generadoras no realizaron el correspondiente reporte. 
Es por ello que desde la Asesoría de recursos Financieros se envía mensualmente de manera personalizada (subdirector área responsable) correo recordatorio de la información que deben reportar y sus respectivos plazos. </t>
  </si>
  <si>
    <t xml:space="preserve">Para los dos trimestres (enero a junio) de la vigencia 2021, se han realizado un total 90 conciliaciones.
Es así como para el 2do trimestre el área de contabilidad ha programado la elaboración de 45 conciliaciones de las cuales se logró efectuar 44 debido a que: 
- No se cuenta con acceso al sistema SICO lo cual impide generar dicha conciliación por cambio de aplicativo BogData . 
NOTA: La conciliación de Cartera SICO queda como N/A ya que dicho sistema dejó de funcionar, por tanto no se realiza más esta conciliación a partir del mes de mayo.
Es por ello que desde la Asesoría de recursos Financieros se envía mensualmente de manera personalizada (subdirector área responsable) correo recordatorio de la información que deben reportar y sus respectivos plazos. </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</si>
  <si>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</si>
  <si>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</si>
  <si>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Circular No. 008 del 05/03/2021</t>
  </si>
  <si>
    <t>R-GIF-001</t>
  </si>
  <si>
    <t>1. El incumplimiento de la programación en la ejecución de recursos asignados para la vigencia.</t>
  </si>
  <si>
    <t>Castigo presupuestal por incumplimiento de la ejecución del presupuesto asignado para la vigencia inmediatamente anterior.</t>
  </si>
  <si>
    <t>Insuficiencia en recursos para el desarrollo de las metas del proyecto de inversión a cargo de la Subdirección de Plantas Físicas.</t>
  </si>
  <si>
    <t>La coordinación del área administrativa de la Subdirección de Plantas Físicas realiza un informe del estado de ejecución del proyecto para presentación y socialización en la reunión de coordinadores de la Subdirección que se realiza una vez al mes, con el fin de que se analice y tomen decisiones que permitan generar acciones que minimicen la posibilidad de no ejecución del presupuesto asignado para la vigencia. En caso de no presentarse reuniones en el mes por alguna situación, el informe del periodo que no se socializó, se socializará en la siguiente en reunión de coordinadores de la subdirección, lo anterior debe quedar registrado en documento, acta de reunión o presentación de información.</t>
  </si>
  <si>
    <t>1 - Insignificante</t>
  </si>
  <si>
    <t>La coordinación del área administrativa de la subdirección de Plantas Físicas realiza un informe del estado de ejecución del proyecto para presentación y socialización en la reunión de coordinadores de la subdirección que se realiza una vez al mes, con el fin de que se analice y tomen de decisiones que permitan generar acciones que minimicen la posibilidad de no ejecución del presupuesto asignado en la vigencia, en caso de no presentarse reuniones en el mes por alguna situación, el informe del periodo que no se socializó se debe llevar a cabo en la siguiente reunión de coordinadores de la subdirección, lo anterior debe quedar registrado en acta de reunión y/o presentación de información.</t>
  </si>
  <si>
    <t>Coordinación administrativa de la Subdirección de Plantas Físicas.</t>
  </si>
  <si>
    <t>(# informes presentados / # de informes programados) * 100</t>
  </si>
  <si>
    <t>Durante el primer trimestre de la vigencia 2021, el proceso GIF no programó reuniones de seguimiento y socialización de avance de la ejecución del proyecto de inversión, sin embargo, prevé realizar la primera reunión en el mes de abril, en el que analizará y socializará la información de la ejecución acumulada de lo corrido del año.</t>
  </si>
  <si>
    <t>14/04/2021
No se generan observaciones respecto a los avances y evidencias presentados en el monitoreo al riesgo de gestión.
Solo tengo la siguiente recomendación y es realizar las acciones pertinentes para lograr el cumplimiento de la meta propuesta, ya que en este periodo no se llevo a cabo la actividad propuesta.</t>
  </si>
  <si>
    <t>Durante el segundo trimestre de la vigencia, el proceso GIF programó una (1) reunión de seguimiento y socialización de avance de la ejecución del proyecto de inversión, en la que se analizó y socializó la información de la ejecución acumulada de lo corrido del año, con el nuevo subdirector.</t>
  </si>
  <si>
    <t>16/07/2021
No se generan observaciones respecto a los avances y evidencias presentados en el monitoreo al riesgo de gestión.</t>
  </si>
  <si>
    <t>R-GIF-002</t>
  </si>
  <si>
    <t xml:space="preserve">2. Recursos insuficientes para la realización de mantenimiento preventivos y correctivos. </t>
  </si>
  <si>
    <t>Incumplimiento de los estándares de infraestructura.</t>
  </si>
  <si>
    <t>Afectación de la prestación del servicio, reducción en la calidad del servicio y/o sobrecostos no estimados, por las condiciones de infraestructura.</t>
  </si>
  <si>
    <t>La coordinación del área de mantenimiento realiza la priorización de unidades operativas para las intervenciones de mantenimiento según necesidad y los recursos asignados para cada vigencia;  para organizar las intervenciones adelanta  semestralmente la elaboración de un cronograma con el fin de no generar afectaciones en la prestación del servicio en la unidad operativa a intervenir, ésta actividad se realiza hasta cubrir todas las unidades operativas y como evidencia permanecen los registros de las reprogramaciones realizadas trimestralmente en caso de que se requiera.</t>
  </si>
  <si>
    <t>La coordinación del área de mantenimiento realiza la priorización de unidades operativas para las intervenciones de mantenimiento según necesidad y los recursos asignados para cada vigencia; para organizar las intervenciones adelanta semestralmente la elaboración de un cronograma con el fin de no generar afectaciones en la prestación del servicio en la unidad operativa a intervenir, ésta actividad se realiza hasta cubrir todas las unidades operativas y como evidencia permanecen los registros de las reprogramaciones realizadas trimestralmente en caso de que se requiera.</t>
  </si>
  <si>
    <t>Coordinación de mantenimiento de la Subdirección de Plantas Físicas.</t>
  </si>
  <si>
    <t>1 cronograma / 1 Cronograma programado</t>
  </si>
  <si>
    <t>El proyecto de inversión elaboró en el primer semestre de la vigencia, el primer cronograma de intervenciones, y actualmente se encuentra adelantando la formulación del cronograma de segundo trimestre de la vigencia, el cual se ajusta conforme a los ajustes presupuestales realizados y al personal técnico disponible para ejecutar las acciones programadas.</t>
  </si>
  <si>
    <t>10/04/2021
No se generan observaciones o recomendaciones respecto a los avances y evidencias presentados en el monitoreo al riesgo de gestión.</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</si>
  <si>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</si>
  <si>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R-GD-001</t>
  </si>
  <si>
    <t>La constante manipulación y condiciones de almacenamiento que implican biodeterioro de la documentación</t>
  </si>
  <si>
    <t>Pérdida y fuga de la información institucional registrada en los archivos de la entidad.</t>
  </si>
  <si>
    <t>* Afectando la confidencialidad , integridad y disponibilidad de la información.
* Insuficiencia en el control de los expedientes que se conservan en la Bodega de Archivo.</t>
  </si>
  <si>
    <t>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adquisición de los insumos de archivo, o planillas de asistencia a la campaña de sensibilización.</t>
  </si>
  <si>
    <t>Subdirector Administrativo y Financiero (o responsable del área de gestión documental)</t>
  </si>
  <si>
    <t>(Cantidad de insumos adquiridos / Cantidad de insumos requeridos)*100</t>
  </si>
  <si>
    <t>Durante el primer trimestre se gestionó la solicitud de cotizaciones a dos (2)  proveedores diferentes relacionadas a carpetas y ganchos conforme a las directrices presupuestales y contractuales de adquisición de este tipo de productos.
En los siguientes periodos se continuará gestionando el proceso de adquisición de insumos de archivo en términos de contribuir en el adecuado tratamiento de conservación de los documentos.</t>
  </si>
  <si>
    <t>19/04/2021. Teniendo en cuenta que la gestión reportada no corresponde a un avance bajo el criterio definido en el indicador no es posible validar el avance registrado, siendo lo apropiado registrar un 0%. Se solicita ajustar el avance.
19/04/2021. Revisado el ajuste, no se generan observaciones o recomendaciones adicionales por parte de la segunda línea de defensa, respecto a los avances y evidencias presentados en el monitoreo al riesgo de gestión.</t>
  </si>
  <si>
    <t>Para el segundo trimestre se gestionó la adquisición de 60000 carpetas, 42250 ganchos y 35246 cajas X - 200, que fueron entregados de la siguiente manera:
• Cantidad de carpetas 600 Gr. entregadas al Nivel Central y SLIS: 70925.
•  Cantidad de ganchos entregados al Nivel Central y SLIS: 64025.
• Cantidad de cajas entregadas al Nivel Central y SLIS: 7987.
Los elementos de archivo se han distribuido de acuerdo a las necesidades de cada dependencia del nivel central  y SLIS. 
Para el cálculo del avance de cumplimiento de la acción se consideró las necesidades identificadas en el diagnóstico 2020 (documento anexo). Dado lo anterior el porcentaje de avance es del  16%, el cual se calculó de la siguiente manera:
%=(((QCa/QCr)+(Qca/Qcr)+(Qga/Qgr))/4)*100)
Donde:
QCa: Cantidad de Cajas adquiridas - 35246
QCr: Cantidad de Cajas requeridas - 82163
Qca: Cantidad de Carpetas adquiridas - 60000
Qcr: Cantidad de Carpetas requeridas - 465782
Qga: Cantidad de ganchos adquiridos - 42250
Qgr: Cantidad de ganchos requeridos - 471582</t>
  </si>
  <si>
    <t>13/07/2021. Con el fin de tener claridad en el porcentaje de avance reportado, es necesario presentar en la descripción el detalle de cada uno de los valores ejecutados (insumos adquiridos) respecto a los valores programados (insumos requeridos).
15/07/2021. Revisado el ajuste, no se generan observaciones o recomendaciones adicionales por parte de la segunda línea de defensa, respecto a los avances y evidencias presentados en el monitoreo al riesgo de gestión.</t>
  </si>
  <si>
    <t>Falta de presupuesto para la organización y conservación del archivo</t>
  </si>
  <si>
    <t>Anualmente, el auxiliar administrativo de Gestión Documental, realiza un “Diagnóstico de archivo general” abarcando las necesidades de toda la entidad, para presentar a la Dirección de Gestión Corporativa y así decidir el aumento del presupuesto. En caso de no realizar el diagnóstico se requiere  hacer una campaña de sensibilización que incluye, capacitaciones, memorandos y piezas comunicativas, para la optimización de recursos de archivo. Como evidencia se cuenta con el Diagnóstico de archivo general o planillas de asistencia a la campaña de sensibilización.</t>
  </si>
  <si>
    <t>Auxiliar administrativo de Gestión Documental</t>
  </si>
  <si>
    <r>
      <rPr>
        <b/>
        <sz val="10"/>
        <color theme="1"/>
        <rFont val="Arial"/>
        <family val="2"/>
      </rPr>
      <t>Diagnóstico general de archivo:</t>
    </r>
    <r>
      <rPr>
        <sz val="10"/>
        <color theme="1"/>
        <rFont val="Arial"/>
        <family val="2"/>
      </rPr>
      <t xml:space="preserve">
*Levantamiento de información con las dependencias, subdirecciones locales, áreas y unidades operativas-50%
* Análisis de costos-20%
* Consolidación del documento-30%</t>
    </r>
  </si>
  <si>
    <t xml:space="preserve">De enero a marzo se realizó el levantamiento de información asociada a las necesidades de archivo en las dependencias que realizaron la solicitud de suministro de insumos (cajas, carpetas y ganchos).
En los próximos periodos se dará continuidad al proceso para establecer la cantidad real de insumos requeridos vs los adquiridos en términos de contribuir en la proyección adecuada conforme a las necesidades de la entidad. </t>
  </si>
  <si>
    <t>19/04/2021. No se generan observaciones o recomendaciones por parte de la segunda línea de defensa, respecto a los avances y evidencias presentados en el monitoreo al riesgo de gestión.</t>
  </si>
  <si>
    <t>Durante el segundo trimestre del año se realizó el registro de entrega de insumos a las diferentes dependencias para cruzar la información con la solicitud de necesidades, de esta manera complementar la información para el diagnóstico general de archivo.
Para el próximo reporte se proyecta avanzar en el análisis de costos asociados a las cantidades de insumos identificadas como necesidades.</t>
  </si>
  <si>
    <t>13/07/2021. No se generan observaciones o recomendaciones por parte de la segunda línea de defensa, respecto a los avances y evidencias presentados en el monitoreo al riesgo de gestión. Sin embargo se recomienda avanzar en la elaboración del documento de diagnóstico, con el fin de contar con un insumo oportuno para la toma de decisiones en lo referente a la adquisición de insumos para la vigencia 2021.</t>
  </si>
  <si>
    <t>Poca socialización de los lineamientos,  para que sean apropiados por los diferentes referentes documentales y así sean correctamente implementados en cada dependencia</t>
  </si>
  <si>
    <t xml:space="preserve">Trimestralmente, el profesional designado por el líder de Gestión Documental para realizar los seguimientos a las dependencias y SLIS, lleva a cabo la socialización de los lineamientos archivísticos mediante una mesa operativa virtual y/o presencial, con el propósito de supervisar que se esté cumpliendo con las normas vigentes relacionadas con  la organización documental. En caso de no hacer la mesa operativa, se enviará mediante un correo electrónico un documento anexo con los lineamientos necesarios, como evidencia se cuenta con el acta y la planilla de asistencia de la mesa operativa o el correo electrónico con el documento anexo. </t>
  </si>
  <si>
    <t>Profesional Gestión Documental</t>
  </si>
  <si>
    <t>(Mesas operativas realizadas/ mesas operativas programadas)*100
Meta: 4 mesas operativas programadas</t>
  </si>
  <si>
    <t>En el primer trimestre del año se realizaron dos (2) seguimientos de control frente a la implementación de lineamientos archivísticos a las siguientes dependencias:
○ Dirección de Nutrición y Abastecimiento.
○ Dirección de Análisis y Diseño Estratégico.</t>
  </si>
  <si>
    <t>19/04/2021. Teniendo en cuenta que la gestión reportada no corresponde con la actividad definida, la cual hace referencia a la Mesa técnica operativa del SIGA y no a seguimientos con dependencias, no es posible validar el avance registrado, siendo lo apropiado registrar un 0%. Se solicita ajustar el avance.
19/04/2021. Revisado el ajuste, no se generan observaciones o recomendaciones adicionales por parte de la segunda línea de defensa, respecto a los avances y evidencias presentados en el monitoreo al riesgo de gestión.</t>
  </si>
  <si>
    <t>El 27 de abril de 2021 se realizó una (1) mesa operativa en la cual se socializó el Programa de Gestión Documental - PGD a los referentes y delegados documentales de las diferentes dependencias de la entidad.
Adicionalmente, se realizaron 12 seguimientos a la implementación de los lineamientos archivísticos a diferentes dependencias o unidades operativas de manera presencial.</t>
  </si>
  <si>
    <t>13/07/2021. El porcentaje de avance reportado no coincide con el resultado del indicador (1/4=25%), resultante de realizar una mesa, de un total de 4 mesas programadas para el año.
15/07/2021. Revisado el ajuste, no se generan observaciones o recomendaciones adicionales por parte de la segunda línea de defensa, respecto a los avances y evidencias presentados en el monitoreo al riesgo de gestión.</t>
  </si>
  <si>
    <t xml:space="preserve">No se cuenta con el suficiente personal capacitado para desempeñar las funciones archivísticas, de manera especifica </t>
  </si>
  <si>
    <t>Anualmente, el el profesional designado por el líder de Gestión Documental  solicita a las distintas dependencias y subdirecciones locales con producción documental, remitir debidamente diligenciado el formato "Acta de compromiso para referentes técnicos o locales y delegados documentales", con el propósito de tener plenamente identificados a los referentes documentales y corroborar que cumplan con sus competencias de acuerdo a lo establecido en los actos adninistrativos internos vigentes. En el caso que alguno de los referentes no sea competente al rol, se remitirá un memorando o correo electrónico solicitando el cambio,  Como evidencia se cuenta el formato "Acta de compromiso para referentes técnicos o locales y delegados documentales" diligenciado y/o el memorando o correo electrónico solicitando el cambio.</t>
  </si>
  <si>
    <t>Anualmente, el profesional designado por el líder de Gestión Documental  solicita a las distintas dependencias y subdirecciones locales con producción documental, remitir debidamente diligenciado el formato "Acta de compromiso para referentes técnicos o locales y delegados documentales", con el propósito de tener plenamente identificados a los referentes documentales y corroborar que cumplan con sus competencias de acuerdo a lo establecido en los actos adninistrativos internos vigentes. En el caso que alguno de los referentes no sea competente al rol, se remitirá un memorando o correo electrónico solicitando el cambio,  Como evidencia se cuenta el formato "Acta de compromiso para referentes técnicos o locales y delegados documentales" diligenciado y/o el memorando o correo electrónico solicitando el cambio.</t>
  </si>
  <si>
    <t>(N° de actas de compromiso recibidas/ N° de dependencias con producción documental)*100
Meta: 40 Actas de compromiso para referentes técnicos o locales y delegados documentales recibidas.</t>
  </si>
  <si>
    <t>El 22/12/2020 se emitió un memorando solicitando a las Dependencias el envío de las actas de compromiso de los referentes documentales, sin embargo, dada la terminación de contratos contractuales de vario personal de la entidad, solo se logró recepcionar el acta de un (1) referente documental.
Dado lo anterior, el próximo trimestre se reiterará la solicitud de actualización de la información a todas las Dependencias con el objetivo de recopilar las actas de compromiso de los referentes documentales.</t>
  </si>
  <si>
    <t>El 31/05/2021 se emitió un memorando dirigido a Subsecretaría, Direcciones, Subdirecciones, Oficinas y Asesores de la SDIS para solicitar el diligenciamiento del formato acta de compromiso (FOR-GD-006).
El resultado del ejercicio fue la recepción de las actas de compromiso de:
•5 Dependencias. 
•9 SLIS
Para un total de 14 Dependencias con actas de compromiso de delegados o referentes documentales.
Dado que las subdirecciones locales cuentan con unidades operativa a su cargo, estas remitieron las actas de compromiso de sus delegados documentales.</t>
  </si>
  <si>
    <t>13/07/2021. El porcentaje de avance reportado no coincide con el indicador definido y la respectiva meta establecida; es necesario revisar los valores pertinentes para numerador y denominador y ajustar el reporte y la descripción a partir de los valores programados por dependencia, no por unidad operativa.
15/07/2021. Revisado el ajuste, no se generan observaciones o recomendaciones adicionales por parte de la segunda línea de defensa, respecto a los avances y evidencias presentados en el monitoreo al riesgo de gestión.</t>
  </si>
  <si>
    <t>No se tiene control del acceso de personal de la SDIS al archivo de gestión centralizado</t>
  </si>
  <si>
    <t>Semestralmente, el Subdirector Administrativo y Financiero (o responsable del área de gestión documental),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enviar el memorando, un delegado por el líder de Gestión Documental debe acercarse a cada una de las dependencias con el fin de identificar los referentes. Como evidencia se cuenta con el listado de acceso actualizado y/o la comunicación de solicitud de información</t>
  </si>
  <si>
    <t>(N° de listas de acceso actualizadas / N° de listas programadas)
Meta: 2 listas de acceso actualizadas</t>
  </si>
  <si>
    <t>En memorando del 22/12/2020 se solicitó a las Dependencias enviar la información para actualizar el directorio de referentes documentales, sin embargo, solo se logró actualizar la información de un (1)  referente, debido a la terminación masiva de contratos contractuales durante el primer trimestre del año 2021.
No obstante, el próximo trimestre se reiterá la solicitud a través de memorando con el objetivo de recopilar la información actualizada.</t>
  </si>
  <si>
    <t>El 31/05/2021 se emitió un memorando dirigido a Subsecretaría, Direcciones, Subdirecciones, Oficinas y Asesores de la SDIS para solicitar el envío de los datos de contacto de los referentes o delegados documentales conforme a las directrices establecidas en los Artículos 22 al 25 de la Resolución interna 1075 de 2017.
El resultado del ejercicio fue:
La elaboración de un listado con los datos de contacto de:
• Diez (10) referentes documentales.
• Ciento un (101) delegados documentales.</t>
  </si>
  <si>
    <t>13/07/2021. No se generan observaciones o recomendaciones por parte de la segunda línea de defensa, respecto a los avances y evidencias presentados en el monitoreo al riesgo de gestión.</t>
  </si>
  <si>
    <t>Administrar, gestionar y supervisar los bienes de apoyo a la operación y servicios internos para el normal funcionamiento de la entidad, dando cumplimiento a lo establecido en la normativa vigente.</t>
  </si>
  <si>
    <t>R-GL-002</t>
  </si>
  <si>
    <t>Inadecuada administración de los bienes en  diferentes unidades operativas de la entidad.</t>
  </si>
  <si>
    <t>No se lleve una adecuada administración de los bienes por la no aplicación de los procedimientos de inventarios</t>
  </si>
  <si>
    <t>No prestar el servicio para el cual está destinado el bien disminuyendo la calidad requerida en la prestación del servicio ocasionano un detrimento patrimonial y/o una potencial perdida del mismo</t>
  </si>
  <si>
    <t>El profesional de inventarios asignado por el coordinador del área de inventarios, trimestralmente, solicita al grupo los conteos selectivos aleatorios realizados, con el fin de determinar si existen bienes faltantes y la plena identificación de los responsables del mismo; como evidencia de ejecución de esta actividad se encuentran los informes de los conteos aleatoreos selectivos realizados y el reporte de acciones para la reposición del bien en los casos que aplique. En caso de no ejecutarse esta actividad se debe remitir un informe justificando la no realización y adicionalmente reprogramar el conteo en el periodo siguiente.</t>
  </si>
  <si>
    <t>Profesional de inventarios</t>
  </si>
  <si>
    <t>Conteos selectivos aleatorios realizados / Conteos selectivos aleatorios programados
6 conteos trimestrales programados</t>
  </si>
  <si>
    <t>100% que equivalen a 6 conteos en cada trimestre a reportar</t>
  </si>
  <si>
    <t>Durante el mes de febrero en atención a lo establedido en la resolución DDC 000001 de 2019 se tomó la decisión de no continuar con los conteos selectivos como actividad para el siguimiento  y la identificación de los bienes, teniendo en cuenta que la norma no lo exige. Se espera actualizar la actividad de control en el transcurso del próximo periodo contemplando la necesidad de identificar los responsables de los bienes.</t>
  </si>
  <si>
    <t>9/4/2021
Por favor ajustar la redacción del reporte " se llevó a cabo como un solución  por los cierres de las unidades operativas que ocasionó la pandemia de forma..".
Teniendo en cuenta que los riesgos de gestión fueron actualizados en febrero de 2021, y que la decision de no continuar con conteos selectivos se tomó en la vigencia 2019, se sugiere que la actualización a que haya lugar, sea debidamente analizada y revisada por el equipo técnico de forma que se logre obtener una versión definitiva de la acción de control o su derogación si es el caso, para evitar incumplimientos.
9/4/2021
No se generan observaciones o recomendaciones adicionales para el periodo reportado.</t>
  </si>
  <si>
    <t>Si bien como se mencionó en el anterior monitoreo, la norma no exige realizar los conteos selectivos, el grupo de inventarios como actividad de control en consecuencia a los cambios que se han suscitado dentro de la entidad por ocasión de la pandemia, se realizaron los conteos selectivos o pruebas representativas correspondientes, permitiendo regular el estado de los bienes en diferentes unidades operativas. Dicha actividad se seguirá realizando con la frecuencia que sea necesaria.
Se anexan soportes de  conteos selectivos o pruebas representativas realizadas (6 grupos de conteos o pruebas representativas)</t>
  </si>
  <si>
    <t xml:space="preserve">16/7/2021
No se generan observaciones ni sugerencias para el periodo de reporte.
</t>
  </si>
  <si>
    <t>Los bienes asignados a un responsable se transfieren a otro responsable sin autorización y sin enviar información al grupo de inventarios.</t>
  </si>
  <si>
    <t>El gestor de proceso solicita trimestralmente al grupo de inventarios un informe de los traslados gestionados con la finalidad de salvaguardar la información del registro, en la identificación, la asignación de responsable y la ubicación de los bienes; como evidencia de ejecución de esta actividad se encuentra el informe de los traslados llevados a cabo en el periodo. En caso de no ejecutarse esta actividad se debe remitir un informe justificando la no realización y deberá ser reprogramada en el siguiente periodo.</t>
  </si>
  <si>
    <t>Gestor de proceso</t>
  </si>
  <si>
    <t>Traslados de inventario gestionados en el periodo / Número de traslados  solicitados en el periodo</t>
  </si>
  <si>
    <t>Durante el primer trimestre del año 2021 se recibieron 1526 solicitudes de traslado las cuales fueron atendidas en su totalidad. Como evidencia se anexa archivo en excel con las solicitudes gestionadas</t>
  </si>
  <si>
    <t>9/4/2021
No se tienen observaciones para el periodo reportado.</t>
  </si>
  <si>
    <t>Durante el segundo trimestre del año 2021 se recibieron 1551 solicitudes de traslado discriminadas así:
Abril: 639
Mayo: 550
Junio: 355
Dichas solicitudes fueron atendidas en su totalidad sin novedades en su ejecución. Como evidencia se anexa archivo en Excel con las solicitudes gestionadas</t>
  </si>
  <si>
    <t>Desconocimiento de los procedimientos y lineamientos del proceso en cuanto al uso responsable de los bienes de la entidad</t>
  </si>
  <si>
    <t>Semestralmente, el profesional de inventarios asignado por el coordinador del área de inventarios lleva a cabo una campaña de sensibilización que incluye reuniones virtuales y/o presenciales  con el propósito de promover el uso responable de los bienes en la entidad. En el evento que no se pueda llevar a cabo la campaña de sensibilización se envían memorandos  por parte del líder del proceso haciendo énfasis en el uso responasble de los bienes y el cumplimientos de los procedimientos y lineamientos establecidos por Gestión Logística</t>
  </si>
  <si>
    <t>Dos (2) campañas de sensibilización o
(2) memorandos dirigidos a las unidades operativas</t>
  </si>
  <si>
    <t>Para el correspondiente periodo no se realizaron campañas de sensibilización relacionadas con el uso rersponsable de los bienes, se encuentra programada la primera reunión el día 9 de abril en la que se tratarán temas relacionados con tomas físicas.</t>
  </si>
  <si>
    <t>Durante el primer semestre de 2021 el grupo de inventarios realizó una campaña masiva sobre el buen uso de los bienes y la correcta aplicación de los procedimientos donde están inmersas las diferentes actividades que realiza dicho grupo. También, como los funcionarios y contratistas pueden proceder en temas de perdida o hurto, traslados, ingreso, salida, de bienes en general entre otros temas.
Se anexan 8 piezas comunicativas difundidas en diferentes medios físicos y digitales.</t>
  </si>
  <si>
    <t>Gestión Jurídica</t>
  </si>
  <si>
    <t>Establecer los lineamientos jurídicos de la Secretaría Distrital de Integración Soacial, a través de la asesoría y conceptualización, la prevención del daño antijurídico y la gestión de la defensa judicial y administrativa con el fin de dar cumplimiento a las actuaciones de la Entidad en el marco de la normatividad vigente</t>
  </si>
  <si>
    <t>R-GJ-001</t>
  </si>
  <si>
    <t xml:space="preserve">No se identifican oportunamente los cambios normativos aplicables a la gestión de la entidad por cada una de las dependencias. </t>
  </si>
  <si>
    <t xml:space="preserve">Inseguridad Jurídica en la operación de la Entidad y la prestación de los servicios sociales. </t>
  </si>
  <si>
    <t>Sanciones disciplinarias, fiscales, administrativas y penales para la Entidad</t>
  </si>
  <si>
    <t xml:space="preserve">En el primer y tercer trimestre de la vigencia, el administrador del procedimiento de Requisitos legales solicita a las dependencias de la Entidad, mediante correo electrónico, la actualización de la matriz de requisitos legales, conforme a lo establecido en el Procedimiento identificación y seguimiento de requisitos legales y otros aplicables, Código PCD-GJ-001.  Con base en esta información, el administrador del procedimiento analiza y actualiza la matriz de requisitos legales de la Entidad en el segundo y cuarto trimestre de la vigencia.
En caso de no recibir la información de las dependencias, en el tiempo establecido, el administrador de procedimiento procede a remitir memorando interno a los directivos de las dependencias correspondientes, solicitando la identificación de requisitos legales aplicables a través de la matriz.
Como evidencia se cuenta con 2 matrices evaluadas(junio y diciembre que contienen los requsitos legales de la entidad.
Adicional, correos de solicitud (marzo y septiembre) y/o de recepción de insumos .  </t>
  </si>
  <si>
    <t>Administrador del procedimiento Requisitos Legales</t>
  </si>
  <si>
    <t>(No de matrices de  requisitos legales aplicables de la Entidad actualizada/ 2 matrices de  requisitos legales aplicables de la Entidad programadas)100
1 trimestre: 25%, Solicitud de insumos (requisitos legales de los procesos)
2 trimestre: 25%. matriz de  requisitos legales aplicables de la Entidad del  1 semestre
3 trimestre: 25%, Solicitud de insumos (requisitos legales de los procesos)
4 trimestre 25%. matriz de  requisitos legales aplicables de la Entidad del  2 semestre</t>
  </si>
  <si>
    <t xml:space="preserve">100% 
que equivale a 2 matrices de  requisitos legales aplicables de la Entidad </t>
  </si>
  <si>
    <t>La Oficina Asesora Jurídica en el primer trimestre del año 2021, a través del administrador (e) del Procedimiento de Requisitos Legales y Otros aplicables, realiza la solicitud a los gestores de procesos, por medio de un correo electrónico de la actualización de la matriz de requisitos legales, conforme a lo establecido en el Procedimiento “Identificación y seguimiento de requisitos legales y otros aplicables”, Código PCD-GJ-001.
Esto con el fin de revisar cada una de las 20 matrices y realizar la evaluación para el segundo trimestre del presente año.
Se adjunta como evidencia el pantallazo de la solicitud de los insumos.</t>
  </si>
  <si>
    <t>9/4/2021
No se generan observaciones o recomendaciones fren te al reporte de l periodo.</t>
  </si>
  <si>
    <t>La Oficina Asesora Jurídica en el segundo trimestre del año 2021, recibió las matrices de los 20 procesos de la Entidad.
Así mismo, el administrador del procedimiento de Requisitos legales y otros aplicables, consolido en una sola matriz los 20 procesos con su respectiva normativa y realizo la evaluación de cada una de las matrices o procesos de los requisitos legales de la Entidad, correspondiente la vigencia del primer semestre del presente año
El 23 de junio de 2021, quedo  publicada en la pagina web de la Entidad, la matriz con la respectiva autoevaluación de los requisitos legales. 
https://www.integracionsocial.gov.co/index.php/regimen-legal/documentos/requisitos-legales-de-la-entidad-por-procesos
Se adjunta como evidencia la matriz de la evaluación del primer semestre de 2021 y el pantallazo de la publicación en la pagina web de la Entidad.</t>
  </si>
  <si>
    <t>16/07/2021
No se generan observaciones o recomendaciones fren te al reporte de l periodo.</t>
  </si>
  <si>
    <t>R-GJ-002</t>
  </si>
  <si>
    <t xml:space="preserve">No se reporta con calidad y oportunamente la información necesaria para dar respuesta a los  requerimientos judiciales de la Entidad, por parte de las dependencias misionales </t>
  </si>
  <si>
    <t xml:space="preserve">Afectación en la defensa jurídica de la entidad frente a  los pronunciamientos  judiciales y administrativos en contra de los intereses de la Entidad. </t>
  </si>
  <si>
    <r>
      <rPr>
        <sz val="10"/>
        <rFont val="Arial"/>
        <family val="2"/>
      </rPr>
      <t xml:space="preserve">
El jefe de la Oficina Asesora Jurídica a través del gestor del Proceso, remitirá trimestralmente a las dependencias misionales de la Entidad (Direcciones y Subdirecciones), memorados internos con las recomendaciones para la prevención del daño antijurídico. Que a su vez, son los parámetros definidos para la entrega de los insumos que permitan dar respuesta a los requerimientos judiciales solicitados a la Oficina Asesora Jurídica.  
En caso de no remitir el memorando con las recomendaciones para la prevención del daño antijurídico,  se convocará a reuniones a las dependencias misionales de la entidad, con una frecuencia trimestral, con el fin de socializar los parámetros definidos para la entrega de los insumos necesarios para dar respuesta a los requerimientos judiciales solicitados a la Oficina Asesora Jurídica
Como evidencia se adjuntara un memorando con periodicidad trimestral o un listado de asistencia de la reunión.</t>
    </r>
    <r>
      <rPr>
        <sz val="10"/>
        <color rgb="FFFF0000"/>
        <rFont val="Arial"/>
        <family val="2"/>
      </rPr>
      <t xml:space="preserve">
</t>
    </r>
  </si>
  <si>
    <r>
      <t xml:space="preserve">
El jefe de la</t>
    </r>
    <r>
      <rPr>
        <sz val="10"/>
        <color rgb="FFFF0000"/>
        <rFont val="Arial"/>
        <family val="2"/>
      </rPr>
      <t xml:space="preserve"> </t>
    </r>
    <r>
      <rPr>
        <sz val="10"/>
        <rFont val="Arial"/>
        <family val="2"/>
      </rPr>
      <t>Oficina Asesora Jurídica a través del gestor del Proceso, remitirá trimestralmente a las dependencias misionales de la Entidad (Direcciones y Subdirecciones), memorados internos con las recomendaciones para la prevención del daño antijurídico. Que a su vez, son los parámetros definidos para la entrega de los insumos que permitan dar respuesta a los requerimientos judiciales solicitados a la Oficina Asesora Jurídica.  
En caso de no remitir el memorando con las recomendaciones para la prevención del daño antijurídico,  se convocará a reuniones a las dependencias misionales de la entidad, con una frecuencia trimestral, con el fin de socializar los parámetros definidos para la entrega de los insumos necesarios para dar respuesta a los requerimientos judiciales solicitados a la Oficina Asesora Jurídica
Como evidencia se adjuntara un memorando con periodicidad trimestral o un listado de asistencia de la reunión.</t>
    </r>
  </si>
  <si>
    <t>Jefe Oficina Aesora Jurídica
Gestor del Proceso de Gestión Jurídica</t>
  </si>
  <si>
    <t xml:space="preserve">(Numero de memorando de comunicación remitidos/ 4 memorandos programados) 100
</t>
  </si>
  <si>
    <t>100% que corresponde a 4 memorandos de comuniación remitidos</t>
  </si>
  <si>
    <t>Duarente el primer trimestre del año 2021 (Enero, Febrero y marzo), la Oficina Asesora Jurídica remite el 10 de marzo del presente año, un memorando a los Jefes Oficinas Asesoras, Subsecretaria, Dirección Gestión Corporativa, Dirección de Analisis y Diseño Estrategico, Dirección Territorial, Dirección Poblacional, Dirección de Nutrición y Abastecimiento, haciendo las respectivas recomendaciones para la prevención del daño antijurídico y con el fin de generar una adecuada articulación entre la Oficina Asesora Jurídica y las áreas técnicas.
Se adjunta el memorando, como evidencia.</t>
  </si>
  <si>
    <t>Durante el segundo trimestre del año 2021 (abril, mayo y junio), la Oficina Asesora Jurídica remite el 16 de junio del presente año, un memorando a los Jefes Oficinas Asesoras, Subsecretaria, Dirección Gestión Corporativa, Dirección de Análisis y Diseño Estratégico, Dirección Territorial, Dirección Poblacional, Dirección de Nutrición y Abastecimiento, haciendo las respectivas recomendaciones para la prevención del daño antijurídico y con el fin de generar una adecuada articulación entre la Oficina Asesora Jurídica y las áreas técnicas.
Se adjunta el memorando, como evidencia.</t>
  </si>
  <si>
    <t>Establecer y gestionar la implementación y mantenimiento del sistema integrado de gestión en el marco de la normativa y directrices aplicables, con el fin de consolidar la operación de la entidad y promover su mejora.</t>
  </si>
  <si>
    <t>R-GS-001</t>
  </si>
  <si>
    <t>1. Algunos gestores de proceso y dependencia no cuentan con los conocimientos necesarios para promover la apropiación de las directrices del Sistema de Gestión.</t>
  </si>
  <si>
    <t>Los lineamientos del Sistema de Gestión no se implementen a conformidad en la entidad.</t>
  </si>
  <si>
    <t>* Desviaciones en la operación de los procesos, como: Incumplimientos normativos, reprocesos, inconsistencias en la información.
* Incumplimiento de los objetivos institucionales de fortalecimiento organizacional.</t>
  </si>
  <si>
    <t>Cada vez que se recibe notificación de delegación de un nuevo gestor de proceso o dependencia, los profesionales del Equipo de Gestores de la Subdirección de Diseño, Evaluación y Sistematización para el Sistema de Gestión-SG realizan inducción al rol mediante la presentación de los ejes temáticos definidos en la estrategia o mecanismo interno de socialización del SG, con el fin de brindar los conceptos básicos que debe conocer el gestor. Como evidencia se cuenta con registros de asistencia y evaluaciones de inducción. En caso de no realizar inducción en la fecha establecida, se reprograma hasta que sea ejecutada.</t>
  </si>
  <si>
    <t>Profesionales del Equipo de Gestores de la Subdirección de Diseño, Evaluación y Sistematización para el Sistema de Gestión</t>
  </si>
  <si>
    <t>(N° de gestores que asistieron a la inducción(es) realizada(s) hasta la fecha de corte/ N° de nuevos gestores delegados al corte de la fecha de reporte)*100
Nota: El indicador se calcula de manera acumulada durante la vigencia.</t>
  </si>
  <si>
    <t>Durante el primer periodo se recibió la designación de 43 gestores de procesos y dependencias, sin embargo, dado que obedecieron a una respuesta masiva ante la solicitud del Director de Análisis y Diseño Estratégico, no se realizó inducción individual ya que se tiene programada una semana de inducción y reinducción al Sistema de Gestión, que se llevará a cabo del 12 al 16 de abril, en la cual se abarcarán a profundidad todos los ejes temáticos.
Como evidencia se presenta el Directorio de gestores 2021, con la relación de gestores y fechas en que fue recibida la designación.</t>
  </si>
  <si>
    <t>10/04/2021
No se generan observaciones respecto a los avances y evidencias presentados en el monitoreo al riesgo de gestión.
Solo tengo la siguiente recomendación y es realizar las acciones pertinentes para lograr el cumplimiento de la meta propuesta.</t>
  </si>
  <si>
    <t>Durante el segundo trimestre se recibió la designación de 19 gestores de procesos y dependencias, los cuales sumados a las 43 designaciones del primer trimestre dan un total de 62 nuevos gestores.
Durante la semana del 12 al 16 de abril, se llevó a cabo la Semana de inducción y reinducción al SG-MIPG 2021, en la cual se contó con la participación del total de gestores designados hasta la fecha para los 20 procesos y las 43 dependencias de la entidad. En promedio se contó con la participación de 69 personas por día, siendo el primer día el de menor participación (63 personas), y el tercer día el de mayor participación (75 personas); estas participaciones adicionales corresponden a algunos invitados con quienes los gestores compartieron el acceso a la jornada.
Posterior a la inducción grupal se han realizado inducciones individuales para las designaciones que han sido actualizadas por los siguientes procesos y dependencias:
- Proceso Formulación y articulación de las políticas sociales
- Proceso Atención a la Ciudadanía
- Proceso Gestión del Conocimiento
- Subdirección para Asuntos LGBTI
- Subdirección de Abastecimiento
- SLIS Usme - Sumapaz
Como evidencia se presenta el Directorio de gestores 2021, con la relación de gestores y fechas en que fue recibida la designación, además de los registros de asistencia de las jornadas de inducción.</t>
  </si>
  <si>
    <t>16/07/2021
No se generan observaciones o recomendaciones respecto a los avances y evidencias presentados en el monitoreo al riesgo de gestión.</t>
  </si>
  <si>
    <t>Semestralmente, el(la) Director(a) de Análisis y Diseño Estratégico o Subdirector(a) de Diseño, Evaluación y Sistematización, remiten un memorando dirigido a los líderes de proceso y jefes de dependencia, recordando las responsabilidades de los gestores de proceso y dependencia y/o recomendando la designación de profesionales calificados para el cumplimiento del rol. En caso de no remitir memorando, se genera correo informativo de comunicación interna que divulgue masivamente las responsabilidades de los gestores. Como evidencia se cuenta con el memorando o el correo de comunicación interna, según aplique.</t>
  </si>
  <si>
    <t>Director(a) de Análisis y Diseño Estratégico o Subdirector(a) de Diseño, Evaluación y Sistematización</t>
  </si>
  <si>
    <t>(N° de memorandos o comunicaciones enviadas / N° de memorandos o comunicaciones programados para envío) * 100
Meta: 2 memorandos o comunicaciones.</t>
  </si>
  <si>
    <t>Mediante memorando I2021007495 del 26/02/2021, el Director de Análisis y Diseño Estratégico solicito la designación de gestores de proceso y dependencia, presentando las respectivas recomendaciones con el fin de recibir designaciones pertinentes para el adecuado desempeño del rol.
Como evidencia se presenta el memorando en mención.</t>
  </si>
  <si>
    <t>Esta actividad de control se realiza con periodicidad semestral, por lo cual se mantiene el avance reportado en el primer monitoreo.</t>
  </si>
  <si>
    <t>16/07/2021
No se generan observaciones respecto a los avances y evidencias presentados en el monitoreo al riesgo de gestión. Se deja la siguiente recomendación y es llevar a cabo todas las acciones pertinentes que logren a llevar el cumplimiento de la meta y la no materialización del riesgo.</t>
  </si>
  <si>
    <t xml:space="preserve">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 </t>
  </si>
  <si>
    <t>Circular 005 del 29/01/2021</t>
  </si>
  <si>
    <t>R-AC-001</t>
  </si>
  <si>
    <t>Debido a la carencia del talento humano.</t>
  </si>
  <si>
    <t xml:space="preserve">Puede generar incumplimiento del Plan Anual de Auditoria aprobado por el Comité Institucional de Coordinación del Sistema de Control Interno. </t>
  </si>
  <si>
    <t>Ocasionando:
* Incumplimientos legales
* Sobre carga laboral  
*Reprocesos institucionales</t>
  </si>
  <si>
    <t>Trimestralmente, el Jefe de la Oficina de Control Interno informa al Comité Institucional de Coordinación del Sistema de Control Interno CICSCI sobre los posibles incumplimientos del mismo por falta de personal o alta carga laboral para la ejecución del Plan Anual de Auditoría, a través de las sesiones ordinarias de dicha instancia, en caso de que se encuentren retrasos o posibles incumplimientos en la ejecución del Plan Anual de Auditoría, se fijan las decisiones por parte de la Alta Dirección para dar cumplimiento, dejando la trazabilidad en las actas del CICSCI con compromisos y responsables.</t>
  </si>
  <si>
    <t>Jefe de la Oficina de Control Interno</t>
  </si>
  <si>
    <t xml:space="preserve">Actas del CICSCI / 4 CICSCI programados </t>
  </si>
  <si>
    <t>4 actas del CICSCI que corresponden al 100%</t>
  </si>
  <si>
    <t>El  Jefe de la Oficina de Control Interno presentó al  Comité Institucional de Coordinación del Sistema de Control Interno - CICSCI - (ordinario) el día 26 de enero de 2021, el balance de la ejecución de las actividades programadas en el Plan Anual de Auditoría para la vigencia 2020 cuyo resultado correspondió al 100% de ejecución.
Así mismo, el Comité Institucional de Coordinación del Sistema de Control Interno, aprobó el Plan Anual de Auditoria para la vigencia 2021, el cual fue planificado de acuerdo con cada uno de los roles establecidos para las Oficinas de Control Interno.
Como resultado de la revisión, el Comité Institucional de Coordinación del Sistema de Control Interno definió compromisos y responsables los cuales quedaron documentados en acta. Para ello, la Oficina de Control Interno como Secretario Técnico hace seguimiento al cumplimiento de los compromisos definidos.</t>
  </si>
  <si>
    <t>El  Jefe de la Oficina de Control Interno presentó al Comité Institucional de Coordinación del Sistema de Control Interno - CICSCI - (ordinario) el día 30 de abril de 2021, el balance de la ejecución de las actividades programadas en el Plan Anual de Auditoría para la vigencia 2021 cuyo resultado correspondió al 100% de ejecución.
Como resultado de la revisión, el Comité Institucional de Coordinación del Sistema de Control Interno definió compromisos y responsables los cuales quedaron documentados en acta. Para ello, la Oficina de Control Interno como Secretario Técnico hace seguimiento al cumplimiento de los compromisos definidos.</t>
  </si>
  <si>
    <t>12/07/2021 No se generan observaciones o recomendaciones respecto a los avances y evidencias presentados en el monitoreo al riesgo de gestión.</t>
  </si>
  <si>
    <t>Inspección, Vigilancia y Control</t>
  </si>
  <si>
    <t>Realizar actividades de asistencia técnica y verificación del cumplimiento de estándares, con el fin de promover la mejora de la calidad en la prestación de los servicios sociales de educación Inicial, y protección y atención Integral a la persona mayor.</t>
  </si>
  <si>
    <t>Circular 021 del 14/05/2021</t>
  </si>
  <si>
    <t>R-IVC-001</t>
  </si>
  <si>
    <t>En ocasiones el equipo de verificación del proceso no cuenta con unidad de criterio para la evaluación del cumplimiento de los estándares de calidad durante las visitas de verificación.</t>
  </si>
  <si>
    <t>Que el resultado de las visitas no refleje el estado real de cumplimiento de los estándares.</t>
  </si>
  <si>
    <t>* Pérdida de interés por cumplir con los estándares de calidad.
* Disminución de calidad del servicio.
* Pérdida de credibilidad institucional.
* Sanción por parte de un ente de control o regulador.</t>
  </si>
  <si>
    <t xml:space="preserve">El líder del equipo de Inspección y Vigilancia de la Subsecretaría de manera conjunta con los líderes de los equipos técnicos de las Subdirecciones, convocan a reuniones de equipo a los profesionales interdisciplinarios encargados de realizar asistencia técnica y verificación de estándares de calidad y/o otros lineamientos, cuando estos sean modificados o actualizados, con el fin de unificar criterios frente a los requisitos que se deben cumplir en la prestación de los servicios sociales. De lo contrario, se realizará una reunión por servicio social sujeto a Inspección y Vigilancia en la vigencia.
Como evidencia de esta actividad se cuenta con las actas de  reunión y/o planillas de asistencia.
</t>
  </si>
  <si>
    <t>El líder del equipo de Inspección y Vigilancia de la Subsecretaría de manera conjunta con los líderes de los equipos técnicos de las Subdirecciones, convocan a reuniones de equipo a los profesionales interdisciplinarios encargados de realizar asistencia técnica y verificación de estándares de calidad y/o otros lineamientos, cuando estos sean modificados o actualizados, con el fin de unificar criterios frente a los requisitos que se deben cumplir en la prestación de los servicios sociales. De lo contrario, se realizará una reunión por servicio social sujeto a Inspección y Vigilancia en la vigencia.
Como evidencia de esta actividad se cuenta con las actas de  reunión y/o planillas de asistencia.</t>
  </si>
  <si>
    <t>Líder del equipo de Inspección y Vigilancia de la Subsecretaría</t>
  </si>
  <si>
    <t>(# de reuniones de unificación de criterios realizadas (por servicio social) / # de reuniones de unificación de criterios programadas  (por servicio social)) * 100</t>
  </si>
  <si>
    <t>100% 
(2 reuniones en el año)</t>
  </si>
  <si>
    <t>El registro de este monitoreo se encuentra disponible en la versión 1 (vigencia 2020) del mapa de riesgos, vigente hasta el 13/05/2021.</t>
  </si>
  <si>
    <t>Durante el segundo trimestre del 2021, se llevaron a cabo 3 reuniones con las respectivas Subdirecciones técnicas, donde se abordaron los siguientes temas: 1. Actualización de los estándares de calidad del servicio integral de bienestar y cuidado para personas mayores; 2. Actualización de estándares de calidad del servicio de inclusión integral para personas con discapacidad;  3. Para la actualización del lineamiento para el regreso voluntario, gradual y seguro de los niños y las niñas a los jardines infantiles públicos y privados del Distrito. Las reuniones se realizan con el fin de unificar criterios frente a los requisitos puntuales que se deben cumplir en la prestación de los servicios sociales de educación inicial.
De igual forma, se realizaron 4 mesas de trabajo internas para la unificación de criterios por componentes, en el marco de los lineamientos COVID para infancia y persona mayor.
Es importante mencionar que estas mesas de trabajo se han realizado de manera conjunta con profesionales de las Subdirecciones técnicas, DADE y equipo de Inspección y Vigilancia de la Subsecretaría.
Evidencia: Actas de las reuniones</t>
  </si>
  <si>
    <t>09/07/2021: No es claro el reporte; la meta del indicador define 2 reuniones al año y se están reportando 4 reuniones, es decir que ya se va cumpliendo por más del 200% este indicador. En cuanto a las evidencias: En el acta del 18 y 19 de mayo hace falta una firma, así como en el acta de la mesa de vejez. Ajustado.
15/07/2021: No se generan observaciones o recomendaciones respecto al análisis y evidencias presentados en le seguimiento de los riesgos de gestión.</t>
  </si>
  <si>
    <t>R-IVC-002</t>
  </si>
  <si>
    <t xml:space="preserve">El proceso no cuenta con un sistema de información que permita procesar o administrar la información que se genera en el desarrollo de las actividades establecidas. </t>
  </si>
  <si>
    <t>Pérdida de bases de datos en excel, que contiene información básica de las instituciones prestadoras de servicios sociales, así como la trazabilidad de las visitas de verificación de estándares de calidad u otros lineamientos.</t>
  </si>
  <si>
    <t>* Toma de decisiones basada en información inconsistente/incompleta.
*Errores en los reportes que se generan.
* Pérdida de memoria histórica para la entidad.
* Pérdida de credibilidad institucional.
* Sanción por parte de un ente de control o regulador.</t>
  </si>
  <si>
    <t>El equipo administrativo de Inspección y Vigilancia del nivel central, realizan mensualmente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alguna inconsistencia en el registro de la información, se solicita realizar el ajuste de manera inmediata, según corresponda.
Como evidencia de esta actividad se cuenta con las bases de datos actualizadas y la copia que se realiza de manera mensual para cada servicio.</t>
  </si>
  <si>
    <t>1. El equipo administrativo de Inspección y Vigilancia del nivel central, realizan mensualmente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alguna inconsistencia en el registro de la información, se solicita realizar el ajuste de manera inmediata, según corresponda.
Como evidencia de esta actividad se cuenta con las bases de datos actualizadas y la copia que se realiza de manera mensual para cada servicio.
2. Realizar el seguimiento mensual por parte del equipo administrativo de Inspección y Vigilancia a la Subdirección de Investigación e Información, de la producción del aplicativo "Sistema de Información y Registro de los Servicios Sociales" (SIRSS), de acuerdo a las especificaciones técnicas presentadas.
Evidencias: Correos o actas o ayudas de memorias y listados de asistencia.
3. Realizar backup mensuales de las bases de datos de la información general producida (Resultados de verificación de Estándares, lineamientos e Inscritos) por el equipo de Inspección y Vigilancia de la Subsecretaría por parte del equipo administrativo de Inspección y Vigilancia.
Evidencia: Link ONEDRIVE del backup mensual de IVC.</t>
  </si>
  <si>
    <t>Equipo administrativo de Inspección y Vigilancia</t>
  </si>
  <si>
    <t xml:space="preserve">(# de copias del consolidado de visitas de los servicios sociales realizadas en el trimestre / # de copias del consolidado de visitas de los servicios sociales programadas en el trimestre) * 100 </t>
  </si>
  <si>
    <t>Durante el segundo trimestre, se programaron 5 semanas de visitas (Abril 1 semana para PM y 1 para EI; Mayo 1 semana para PM y Junio 2 semanas para EI) y realizaron 4 cotejos de información en las bases de datos y en los soportes generados en cada visita (las actas e instrumentos únicos de verificación (físico)).
Se realizó la actualización de los archivos de consolidados de visitas de los servicios de Educación Inicial y Persona Mayor conforme las visitas realizadas mensualmente.
Evidencia: copias de los archivos de consolidados de visitas de los servicios de Educación Inicial y Persona Mayor
Durante el segundo trimestre, se trabajó en ajustes que tuvieron las historias de usuario para el nuevo sistema SIRSS, en los tipos de causal estipulados, el 5 de mayo se enviaron las correcciones por correo electrónico para el ajuste en las 21 historias de usuario y Mockup (Maqueta de la propuesta del aplicativo en Power Point) del sistema para revisión y observaciones del equipo de Inspección y Vigilancia y el 11 de mayo se reciben para revisión estando actualmente en la revisión por parte de la Subsecretaría, con el fin que sean ajustadas conforme a las revisiones previas para que respondan a las necesidades planteadas y ajustes solicitados para el mejoramiento del sistema SIRSS.
Evidencia: Se adjuntan correos que evidencian las acciones de avance frente al mejoramiento del SIRSS (Correo solicitando correcciones del tipo de causal, Correo con las Historias de usuario y mockup requerimiento desarrollo aplicación SIRSS para última revisión y firmas). 
Se realiza el Backup al mes de Junio de las bases de IVC en ONEDRIVE conforme lo solicitado por Sistemas: https://sdisgovco-my.sharepoint.com/:f:/g/personal/nolarte_sdis_gov_co/EpMV4e14I5RJjn1MuANlH1UBV02bTCOIdKgxlYqeifro5Q?e=sKgiJt a Junio 2021</t>
  </si>
  <si>
    <t>09/07/2021: El enlace copiado no se deja abrir, revisar.
15/07/2021: No se generan observaciones o recomendaciones respecto al análisis y evidencias presentados en le seguimiento de los riesgos de gestión.</t>
  </si>
  <si>
    <t>PROCESO GESTIÓN DEL SISTEMA INTEGRADO - SIG
FORMATO FORMULACIÓN Y SEGUIMIENTO DE INDICADORES DE GESTIÓN</t>
  </si>
  <si>
    <t xml:space="preserve">Código: FOR-GS-001 </t>
  </si>
  <si>
    <t>Versión: 1</t>
  </si>
  <si>
    <t>Fecha: Memo  I2020026784 - 02/10/2020</t>
  </si>
  <si>
    <t>Página: 1 de 1</t>
  </si>
  <si>
    <t>PERIODO DEL SEGUIMIENTO:</t>
  </si>
  <si>
    <t>De</t>
  </si>
  <si>
    <t>Enero</t>
  </si>
  <si>
    <t>A</t>
  </si>
  <si>
    <t>Junio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</si>
  <si>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</si>
  <si>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</si>
  <si>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</si>
  <si>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</si>
  <si>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</si>
  <si>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</si>
  <si>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</si>
  <si>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</si>
  <si>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Febrero</t>
  </si>
  <si>
    <t>Marzo</t>
  </si>
  <si>
    <t>Abril</t>
  </si>
  <si>
    <t>Mayo</t>
  </si>
  <si>
    <t>Julio</t>
  </si>
  <si>
    <t>Agosto</t>
  </si>
  <si>
    <t>Septiembre</t>
  </si>
  <si>
    <t>Octubre</t>
  </si>
  <si>
    <t>Noviembre</t>
  </si>
  <si>
    <t>Diciembre</t>
  </si>
  <si>
    <t>Proceso institucional</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</si>
  <si>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</si>
  <si>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</si>
  <si>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</si>
  <si>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</si>
  <si>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</si>
  <si>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</si>
  <si>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</si>
  <si>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</si>
  <si>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</si>
  <si>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</si>
  <si>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</si>
  <si>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</si>
  <si>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</si>
  <si>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</si>
  <si>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</si>
  <si>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</si>
  <si>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</si>
  <si>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</si>
  <si>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</si>
  <si>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del indicador acumulado</t>
  </si>
  <si>
    <t>Porcentaje de avance acumulado</t>
  </si>
  <si>
    <t>Resultado del indicador para la vigencia</t>
  </si>
  <si>
    <t>Meta anual del indicador para la vigencia</t>
  </si>
  <si>
    <t>Porcentaje de avance para la vigencia</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</si>
  <si>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</si>
  <si>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ATC-001</t>
  </si>
  <si>
    <t>Circular No. 013 del 28/04//2021</t>
  </si>
  <si>
    <t>Respuestas a requerimientos realizados por la ciudadanía, entregadas oportunamente</t>
  </si>
  <si>
    <t xml:space="preserve">Determinar el nivel de cumplimiento en los tiempos de entrega, de las respuestas a los requerimientos de la ciudadanía </t>
  </si>
  <si>
    <t>Reporte oportuno al SIAC del cambio del designado por parte de las áreas.
Agilidad en la aprobación de la respuesta, para continuar con su respectivo trámite.</t>
  </si>
  <si>
    <t>Eficiencia</t>
  </si>
  <si>
    <t>(No. de respuestas a requerimientos de la ciudadanía entregadas dentro de los términos en el periodo / No. total de requerimientos con respuesta definitiva en el periodo) *100</t>
  </si>
  <si>
    <t>Bogotá te escucha Sistema Distrital de quejas y soluciones - SDQS.</t>
  </si>
  <si>
    <t xml:space="preserve">Identificar en el reporte del SDQS, la hoja denominada "Indicadores de gestión":
1. Numerador: corresponde al valor de la columna "Gestión oportuna".
2. Denominador: corresponde al valor de la columna "Total general".
Nota: para el cálculo del indicador de la vigencia, tanto el numerador como el denominador corresponderán a la suma de todos los periodos. </t>
  </si>
  <si>
    <t>Porcentaje</t>
  </si>
  <si>
    <t>Trimestral</t>
  </si>
  <si>
    <t>Reporte SDQS</t>
  </si>
  <si>
    <t>Para el período reportado (enero), se continúa recibiendo un alto volumen de peticiones ciudadanas a través del canal virtual. Para lo cual, desde el SIAC, se cuenta con un equipo de trabajo organizado (para atender la contingencia -emergencia sanitaria por COVID 19) a fin de que se realice la gestión de las peticiones con oportunidad. 
Por otra parte, desde el SIAC, se vienen implementando jornadas de socialización del procedimiento trámite de requerimientos ciudadanos dirigidas a servidores, servidoras y contratistas de la entidad, a fin de fortalecer la calidad de las respuestas emitidas a la ciudadanía. 
 De igual manera, se continúa enviando alertas semanales a través de correos electrónicos, como acción preventiva para la entrega oportuna de las respuestas.
Se continúa en contacto permanente con designados (as), a través del grupo de WhatsApp, para brindar soporte en tiempo real sobre las dudas respecto al trámite de las peticiones y operación de la plataforma Bogotá te escucha.</t>
  </si>
  <si>
    <t>10/03/2021:
Sin observaciones.</t>
  </si>
  <si>
    <t>Para el período reportado (febrero), se continúa recibiendo un alto volumen de peticiones ciudadanas a través del canal virtual. Para lo cual, desde el SIAC, se cuenta con un equipo de trabajo organizado (para atender la contingencia -emergencia sanitaria por COVID 19) a fin de que se realice la gestión de las peticiones con oportunidad. Sin embargo, la entidad se encuentra en proceso de contratación del talento humano (prestación de servicios), lo que ha retrasado el cargue oportuno de las peticiones en la plataforma Bogotá te escucha. 
Por otra parte, desde el SIAC, se vienen implementando jornadas de socialización del procedimiento trámite de requerimientos ciudadanos dirigidas a servidores, servidoras y contratistas de la entidad, a fin de fortalecer la calidad de las respuestas emitidas a la ciudadanía. 
 De igual manera, se continúa enviando alertas semanales a través de correos electrónicos, como acción preventiva para la entrega oportuna de las respuestas.
Se continúa en contacto permanente con designados (as), a través del grupo de WhatsApp, para brindar soporte en tiempo real sobre las dudas respecto al trámite de las peticiones y operación de la plataforma Bogotá te escucha.</t>
  </si>
  <si>
    <t>Durante el primer trimestre de 2021, la entrega de respuestas a las peticiones ciudadanas alcanzó un 92,57%; se tramitó un total de trece mil setecientas cuarenta y seis (13746) peticiones, de las cuales se respondieron dentro de los términos legales (oportunamente), doce mil setecientas veinticinco (12725).
El 100% de la meta no se alcanzó por:       
•	Cargue extemporáneo en el SDQS de respuestas a peticiones ciudadanas, aun cuando la entrega se realizó en los términos de ley, por lo cual el SIAC creó el “Instrumento de verificación a respuestas a peticiones entregadas oportunas, pero cargadas extemporáneamente en Bogotá te escucha”, a fin de que las dependencias indiquen la fecha real en la que se dio la respuesta a la ciudadanía. 
•	El alto volumen de peticiones allegadas a la SDIS, a través del canal virtual-medio correo electrónico y Contáctenos, como consecuencia de la emergencia sanitaria por COVID 19 declarada en el país, retrasó los tiempos de cargue de las peticiones ciudadanas en la plataforma Bogotá te escucha. 
•	Ausencia o rotación de designados para la operación de la plataforma Bogotá te escucha, en algunas dependencias, lo que dificulta el flujo de información.
Se continúa trabajando con equipos de contingencia, tanto en el SIAC como en las Subdirecciones Locales y Técnicas con el fin de garantizar la oportunidad en las respuestas emitidas a la ciudadanía. 
El equipo del SIAC, realiza seguimiento permanente a la entrega oportuna de las respuestas a las peticiones ciudadanas, a través de alertas tempranas (correos electrónicos) emitidas semanalmente a las dependencias parametrizadas, con requerimientos próximos a vencer. 
De igual manera, se realiza soporte constante (a través de WhatsApp) a los designados para la operación de Bogotá te escucha, sobre el trámite de peticiones ciudadanas en la entidad, y el uso eficiente de la plataforma. Realizando acompañamiento a través de reuniones virtuales con las dependencias que han sido reiterativas en la falta de oportunidad en las mismas y adelantando procesos de inducción y reinducción a los servidores, servidoras y contratistas.</t>
  </si>
  <si>
    <t>12/04/2021:
Cuantitativamente indican que son 12725 pero en el cualitativo indican que son 12718. Ajustar.
Revisar redacción de lo señalado en color azul.
Evidencias ok.
13/04/2021:
Sin observaciones.</t>
  </si>
  <si>
    <t xml:space="preserve">Durante el mes de abril del 2021, la entidad continúa recibiendo un alto volumen de peticiones ciudadanas a través del canal virtual. Por lo cual, el equipo de contingencia organizado por el SIAC apoya el cargue de peticiones a la plataforma Bogotá te escucha, y la asignación, clasificación o traslado a las dependencias de la SDIS o entidades del orden nacional y distrital competentes de brindar respuesta.
Por otra parte, desde la Subsecretaría se elaboró la CIRCULAR INTERNA No. 001 de 28 de abril de 2021 con Rad: I2021013151, y asunto Términos de Ley para entrega de respuestas con oportunidad a peticiones ciudadanas, a partir de la cual se recuerda a jefes de dependencia la importancia de dar cumplimiento oportuno a la entrega de respuestas en los términos establecidos en la ley, a fin de fortalecer la confianza y credibilidad de la ciudadanía en la administración distrital. </t>
  </si>
  <si>
    <t>11/05/2021:
No se generan observaciones o recomendaciones respecto al análisis   presentado en el seguimiento al indicador de gestión.</t>
  </si>
  <si>
    <t>Para el período reportado (mayo 2021), se continúa recibiendo un alto volumen de peticiones ciudadanas a través del canal virtual. Para lo cual, desde el SIAC, se cuenta con un equipo de trabajo organizado (para atender la contingencia -emergencia sanitaria por COVID 19) a fin de que se realice la gestión de las peticiones con oportunidad. 
El SIAC, adelantó jornadas de socialización de los canales de interacción dispuestos por la SDIS con la ciudadanía y del procedimiento trámite de requerimientos ciudadanos dirigidas a servidores, servidoras y contratistas de la entidad, con el  fin de fortalecer la comunicación y la calidad de las respuestas emitidas a la ciudadanía. 
De igual manera, se continúa enviando alertas semanales a través de correos electrónicos, como acción preventiva para la entrega oportuna de las respuestas.
Se participó en reuniones de articulación en referencia de rutas de información con las dependencias de Subdirección para la Gestión Integral Local, la Subdirección Integración Caracterización e identificación y Proyecto 7730, a quienes se les dio a conocer el comportamiento de las peticiones ciudadanas en cada una de sus dependencias, con el fin de garantizar la calidad y oportunidad en las respuestas emitidas a la ciudadanía. 
Se mantiene contacto permanente con el equipo de contingencia del SIAC, para la gestión de requerimientos ciudadanos y con los designados (as) responsables de la operación del sistema-Bogotá te escucha- a través del grupo de WhatsApp, para brindar soporte en tiempo real sobre las dudas respecto al trámite de las peticiones y operación de la plataforma Bogotá te escucha.</t>
  </si>
  <si>
    <t>11/06/2021:
No se generan observaciones o recomendaciones respecto al análisis presentado en el seguimiento al indicador de gestión.</t>
  </si>
  <si>
    <r>
      <t>Durante el segundo trimestre de 2021, la entrega de respuestas a las peticiones ciudadanas alcanzó un 94%. La entidad emitió respuesta a un total de once mil seiscientas dos (11.602) peticiones de las cuales, se respondieron dentro de los términos legales (oportunamente), diez mil novecientas treinta y uno (10931). 
El 100% de la meta no se alcanzó por:       
• Cargue extemporáneo de respuestas a peticiones ciudadanas, en la plataforma Bogotá te escucha, aun cuando la entrega se realizó en los términos de ley, por lo cual, el SIAC continúa implementado el “</t>
    </r>
    <r>
      <rPr>
        <i/>
        <sz val="9"/>
        <color theme="1"/>
        <rFont val="Arial"/>
        <family val="2"/>
      </rPr>
      <t>Instrumento de verificación a respuestas a peticiones entregadas oportunas; no obstante, cargadas extemporáneamente en Bogotá te escucha</t>
    </r>
    <r>
      <rPr>
        <sz val="9"/>
        <color theme="1"/>
        <rFont val="Arial"/>
        <family val="2"/>
      </rPr>
      <t>”, a fin de que las dependencias indiquen la fecha real en la que se emitió respuesta a la ciudadanía. 
• El alto volumen de peticiones allegadas a la SDIS, a través del canal virtual-medio correo electrónico y Contáctenos, como consecuencia de la emergencia sanitaria por COVID 19 declarada en el país, retrasó los tiempos para la emisión de respuestas a las peticiones ciudadanas. 
• Ausencia o rotación de designados para la operación tanto de la plataforma Bogotá te escucha, como de talento humano de los equipos de trabajo de algunas dependencias, lo que dificulta la oportunidad en la entrega de respuestas a la ciudadanía. 
Se continúa trabajando con equipos de contingencia, tanto en el SIAC como en las Subdirecciones Locales y Técnicas con el fin de garantizar la oportunidad en las respuestas emitidas a la ciudadanía. 
El equipo del SIAC, además realiza seguimiento permanente a la entrega oportuna de las respuestas a las peticiones ciudadanas, a través del envío semanal de alertas tempranas (correos electrónicos) a las dependencias parametrizadas, con requerimientos próximos a vencer. 
De igual manera, se realiza soporte constante (a través de WhatsApp) a los designados para la operación de Bogotá te escucha, sobre el trámite de peticiones ciudadanas en la entidad, y el uso eficiente de la plataforma. De igual forma se realiza acompañamiento en mesas de trabajo con las dependencias que han sido reiterativas en la falta de oportunidad en la emisión de respuestas y adelantando procesos de inducción y reinducción, que se requieran (a los servidores, servidoras y contratistas de la entidad).</t>
    </r>
  </si>
  <si>
    <t>12/07/2021:
No se generan observaciones o recomendaciones respecto al análisis, sin embargo en cuanto a las evidencias, no se adjuntan al correo, ni se ven cargadas en la carpeta respectiva, por favor revisar y cargar.
14/07/2021:
No se generan observaciones o recomendaciones respecto al análisis y evidencias presentados en el seguimiento al indicador de gestión.</t>
  </si>
  <si>
    <t>ATC-002</t>
  </si>
  <si>
    <t>Respuestas coherentes con los requerimientos realizados por la ciudadanía</t>
  </si>
  <si>
    <t>Determinar el nivel de  coherencia en las respuestas a los requerimientos de la ciudadanía.</t>
  </si>
  <si>
    <t>Conocimiento del tema por parte del designado para dar la respuesta. 
Tener claridad sobre los servicios sociales para dar respuesta a los requerimientos.</t>
  </si>
  <si>
    <t>Efectividad</t>
  </si>
  <si>
    <t>(No. de respuestas coherentes con los requerimientos de la ciudadanía (establecido por el aplicativo Epi-info) en el periodo / No. total de requerimientos de la muestra establecida por el aplicativo Epi-info, del periodo) * 100</t>
  </si>
  <si>
    <t>Bogotá te escucha Sistema Distrital de quejas y soluciones
Reporte estadístico del aplicativo Epi-info</t>
  </si>
  <si>
    <t>1. Identificar el No. de requerimientos con respuesta definitiva durante el periodo (tamaño de la población) de la Base de datos entregada por la Secretaría General del SDQS.
2. Ingresar al aplicativo Epi-info el No. de requerimientos con respuesta definitiva para obtener el tamaño de la muestra a evaluar, la cual será el denominador del indicador (la muestra es establecida según la fórmula* 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entregada por la Secretaría General del SDQS.
5. Evaluar a través del cuestionario del aplicativo Epi-info, el atributo de coherencia de los requerimientos seleccionados. El dato arrojado para el atributo de coherencia será el numerador del indicador.  
Nota: para el cálculo del indicador de la vigencia, tanto el numerador como el denominador corresponderán a la suma de todos los periodos. 
*</t>
  </si>
  <si>
    <t>Reporte Epi-info</t>
  </si>
  <si>
    <t>En el mes de enero de 2021, el equipo del Servicio Integral de Atención a la Ciudadanía, nivel central, realizó seguimiento a la calidad (criterio de coherencia) de la respuesta de las peticiones ciudadanas tramitadas en la SDIS. Este análisis se llevó a cabo a partir de la muestra generada en el aplicativo de Epiinfo encontrando que la totalidad de las respuestas cumplió con este criterio.</t>
  </si>
  <si>
    <t>En el mes de febrero de 2021, el equipo del Servicio Integral de Atención a la Ciudadanía, nivel central, realizó seguimiento a la calidad (criterio de coherencia) de la respuesta de las peticiones ciudadanas tramitadas en la SDIS. Este análisis se llevó a cabo a partir de la muestra generada en el aplicativo de Epiinfo encontrando que la totalidad de las respuestas cumplió con este criterio.</t>
  </si>
  <si>
    <t>Entre el 1 de enero y el 31 de marzo de 2021, la entidad tramitó un total de trece mil setecientas cuarenta y seis (13746) peticiones de las cuales se tomó una muestra aleatoria de cincuenta y un  (51) peticiones (a través del aplicativo Epi-info) para el análisis del criterio de coherencia en la respuesta. Las cincuenta y un (51) respuestas se tomaron aleatoriamente del total de peticiones que se analizaron previamente (200) durante el trimestre.
Como resultado se evidenció que de las cincuenta y un (51) respuestas analizadas, cincuenta (50) cumplen con el criterio de coherencia. No fue posible verificar el cumplimiento del criterio en una respuesta, porque no fue cargada en la plataforma Bogotá te escucha. 
Por lo anterior, mediante memorando interno se informa a las áreas responsables para la definición de acciones de mejora y la garantía del cumplimiento total de la meta.
Adicionalmente, se brinda soporte permanente a los/as designados/as para la operación Sistema Distrital para la Gestión de Peticiones Ciudadanas (a través de WhatsApp) sobre los criterios de calidad de las respuestas que se entregan a la ciudadanía.</t>
  </si>
  <si>
    <t>12/04/2021:
Sin observaciones.</t>
  </si>
  <si>
    <t xml:space="preserve">Durante el período reportado (abril), el equipo del Servicio Integral de Atención a la Ciudadanía -SIAC-, nivel central, realizó seguimiento a la calidad (criterio de coherencia) de la respuesta a las peticiones ciudadanas tramitadas en la SDIS. Este análisis se llevó a cabo a partir de la muestra generada en el aplicativo Epiinfo encontrando que la totalidad de las respuestas analizadas cumplen con este criterio; sin embargo, algunas de ellas no cumplen con el criterio de claridad y calidez. Motivo por el cual, desde el SIAC, se ha venido estableciendo comunicación con las dependencias parametrizadas que presentan incumplimiento, a través de mesas de trabajo y memorandos, en los cuales se brindan recomendaciones para la mejora en las respuestas emitidas a las peticiones ciudadanas.
Adicionalmente, se solicitó a la Oficina Asesora de Comunicaciones la aprobación del diseño y posterior publicación de piezas comunicativas que brindan pautas para la comunicación en lenguaje claro (incluye criterios de calidad de la respuesta) entre servidores, servidoras y ciudadanía. </t>
  </si>
  <si>
    <t>Durante el período reportado (mayo), el equipo del Servicio Integral de Atención a la Ciudadanía -SIAC- nivel central, realizó seguimiento a la calidad (criterio de coherencia) de la respuesta a las peticiones ciudadanas tramitadas en la SDIS. Este análisis se llevó a cabo a partir de la muestra generada en el aplicativo Epi-info encontrando que algunas respuestas analizadas no cumplen con el criterio. Por lo anterior, el SIAC ha continuado estableciendo comunicación con las dependencias parametrizadas que presentan incumplimiento, a través de mesas de trabajo y memorandos, con respecto a las comunicaciones escritas se realizó un modelo en el cual, se brindan pautas a tener en cuenta para mejorar en las respuestas emitidas a las peticiones ciudadanas..</t>
  </si>
  <si>
    <t xml:space="preserve">Entre el 1 de abril y el 30 de junio de 2021, la entidad dio respuesta a once mil seiscientas dos (11.602) peticiones. De las cuales mensualmente se extrajo una muestra aleatoria (a través del aplicativo Epi-info) para analizar el cumplimiento de criterios de calidad (coherencia, claridad y calidez), en el trimestre se analizaron ciento noventa y siete respuestas (197). 
Para el período reportado se presenta una muestra aleatoria de cincuenta (50) respuestas para el análisis del criterio de coherencia. Las cincuenta (50) respuestas se tomaron aleatoriamente del total de peticiones que se analizaron previamente durante el trimestre (197).
Como resultado se evidenció que de las cincuenta (50) respuestas analizadas, la totalidad cumple con el criterio de coherencia; sin embargo, dos (2) respuestas no cumplen con el criterio de claridad y diez (10) no cumplen el criterio de calidez. 
Por lo anterior, mediante memorando interno se informa a las áreas responsables sobre los hallazgos encontrados en el análisis realizado aportando alternativas de mejora (tips de lenguaje claro, claves para la redacción, entre otros) para cumplir con los criterios de calidad. 
Adicionalmente, se brinda soporte permanente a los/as designados/as para la operación Sistema Distrital para la Gestión de Peticiones Ciudadanas (a través de WhatsApp) sobre el trámite de requerimientos ciudadanos, entre ellos, los criterios de calidad de las respuestas. </t>
  </si>
  <si>
    <t>12/07/2021:
No se generan observaciones o recomendaciones respecto al análisis y evidencias presentados, sin embargo se sugiere que para el próximo reporte cuantitativo se tenga en cuenta quizás una muestra con nivel de confiabilidad mayor del 90%, puede ser un 95% o 97%.
14/07/2021:
No se generan observaciones o recomendaciones respecto al análisis y evidencias presentados en el seguimiento al indicador de gestión.</t>
  </si>
  <si>
    <t>ATC-7733-001</t>
  </si>
  <si>
    <t>Circular 013 de 28 de abril de 2021</t>
  </si>
  <si>
    <t>Respuestas a requerimientos de Control Político entregadas oportunamente</t>
  </si>
  <si>
    <t xml:space="preserve">Determinar el nivel de cumplimiento en los tiempos de entrega de las respuestas proyectadas a los requerimientos (Proposiciones, Derechos de petición) allegados a la SDIS por el Concejo y el Congreso de la República. </t>
  </si>
  <si>
    <t xml:space="preserve">Cumplimiento, por parte de las dependencias, de la remisión de los insumos para la consolidación y respuesta final del requerimiento, dentro de los tiempos establecidos </t>
  </si>
  <si>
    <t>(No. de respuestas a requerimientos del Concejo y el Congreso de la República entregadas dentro de los términos en el periodo / No. Total de requerimientos del Concejo y el Congreso de la República cuyo tiempo de respuesta vence en el periodo) *100</t>
  </si>
  <si>
    <t>Archivo físico y registros digitales.
Matriz de seguimiento.</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</si>
  <si>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</si>
  <si>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Mensual</t>
  </si>
  <si>
    <t>Matriz de seguimiento</t>
  </si>
  <si>
    <r>
      <t>Para el mes el indicador presenta un resultado del 100%, el cual corresponde a 30 respuestas a requerimientos y proposiciones entregados dentro de los términos legales de un total de 30 requerimientos y proposiciones cuyos tiempos de respuesta vencían en el período.
Con el fin de mejorar en el cumplimiento de los términos establecido</t>
    </r>
    <r>
      <rPr>
        <sz val="9"/>
        <color rgb="FFFF0000"/>
        <rFont val="Arial"/>
        <family val="2"/>
      </rPr>
      <t xml:space="preserve"> </t>
    </r>
    <r>
      <rPr>
        <sz val="9"/>
        <color theme="1"/>
        <rFont val="Arial"/>
        <family val="2"/>
      </rPr>
      <t>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r>
  </si>
  <si>
    <t>12/03/2021:
Se sugiere suprimir el texto "para el efecto".
Evidencias: sin observaciones.
16/03/2021:
Sin observaciones.</t>
  </si>
  <si>
    <r>
      <t xml:space="preserve">Para el mes el indicador presenta un resultado del 99%, el cual corresponde a 67 respuestas a requerimientos y proposiciones entregados dentro de los términos legales de un total de 68 requerimientos y proposiciones cuyos tiempos de respuesta vencían en el período.
</t>
    </r>
    <r>
      <rPr>
        <sz val="9"/>
        <rFont val="Arial"/>
        <family val="2"/>
      </rPr>
      <t>El Derecho de petición que salió fuera término, se debió a la entrega de insumos tardía por las áreas correspondientes, afectando la cadena de revisión y por consiguiente la entrega oportuna  de la respuesta.</t>
    </r>
    <r>
      <rPr>
        <sz val="9"/>
        <color theme="1"/>
        <rFont val="Arial"/>
        <family val="2"/>
      </rPr>
      <t xml:space="preserve">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r>
  </si>
  <si>
    <t>12/03/2021:
-Se sugiere ajustar la redacción de la causa del incumplimiento de manera general, señalando que se debió a entrega de insumos tardía afectando la cadena de revisión y entrega oportuna de la respuesta.
-Se sugiere suprimir el texto "para el efecto".
Considerando que la entidad cuenta con objetivos estratégicos actualizados, es necesario actualizar los indicadores (columna D), para lo cual se informará el momento de realizar dicha actualización, en donde se deberá incluir también el ajuste en la Línea base y su unidad de medida, ya que se cuenta con el resultado de la vigencia 2020 del indicador. 
Evidencias: sin observaciones.
16/03/2021:
Sin observaciones.</t>
  </si>
  <si>
    <t>Para el mes el indicador presenta un resultado del 96%, el cual corresponde a 66 respuestas a requerimientos y proposiciones entregados dentro de los términos legales, de un total de 69 requerimientos y proposiciones cuyos tiempos de respuesta vencían en el período.
Los derechos de petición que se reportan vencidos, corresponden a la entrega de insumos por fuera de los tiempos establecidos por parte de las áreas técnicas, afectando la cadena de revisión y por consiguiente la entrega oportuna  de la respuesta.
Ahora bien,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</si>
  <si>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14/04/2021:
Sin observaciones</t>
  </si>
  <si>
    <t>Para el mes de abril, el indicador presenta un resultado del 97%, el cual corresponde a 38 respuestas a requerimientos y proposiciones entregados dentro de los términos legales, de un total de 39 requerimientos y proposiciones cuyos tiempos de respuesta vencían en el período.
La proposición que registra respuesta fuera de término, corresponde entre otros factores a la entrega de insumos de manera tardía por las áreas correspondientes, afectando el proceso de revisión y respuesta oportuna del requerimiento.
Ahora bien, con el fin de cumplir en término los requerimientos recibidos, el Equipo de Direccionamiento Político emite alertas a las áreas a través de la remisión de una matriz que permite evidenciar a las Dependencias el estado de los requerimientos y si la remisión de insumos está en oportunidad o fuera de plazo. Así mismo, se implementó un piloto de tablero de control para centralizar y visualizar de manera global la fase del proceso en la cual se encuentra el requerimiento. En consecuencia, se emiten alertas tempranas para mitigar el riesgo de incumplimiento de respuesta en los términos de tiempo correspondientes.</t>
  </si>
  <si>
    <t>11/05/2021:
No se generan observaciones o recomendaciones respecto al análisis  y evidencias presentados en el seguimiento al indicador de gestión.</t>
  </si>
  <si>
    <t>Para el mes de mayo, el indicador presenta un resultado del 100%, el cual corresponde a 67 respuestas a requerimientos y proposiciones entregados dentro de los términos legales, de un total de 67 requerimientos y proposiciones cuyos tiempos de respuesta vencían en el período.
El conjunto de acciones de control contribuyó al seguimiento a los requerimientos.
Ahora bien, con el fin de cumplir en término los requerimientos recibidos, el Equipo de Direccionamiento Político emite alertas a las áreas a través de la remisión de una matriz que permite evidenciar a las Dependencias el estado de los requerimientos y si la remisión de insumos está en oportunidad o fuera de plazo. Así mismo, se implementó plenamente el tablero de control para centralizar y visualizar de manera global la fase del proceso en la cual se encuentra el requerimiento. En consecuencia, se emiten alertas tempranas para mitigar el riesgo de incumplimiento de respuesta en los términos de tiempo correspondientes.</t>
  </si>
  <si>
    <t>Para el mes de junio el indicador presenta un resultado del 100%, el cual corresponde a 69 respuestas a requerimientos y proposiciones entregados dentro de los términos legales, de un total de 69 requerimientos y proposiciones cuyos tiempos de respuesta vencían en el período.
El conjunto de acciones de control contribuyó al seguimiento a los requerimientos.
Ahora bien, con el fin de cumplir en término los requerimientos recibidos, el Equipo de Direccionamiento Político emite alertas a las áreas a través de la remisión de una matriz que permite evidenciar a las Dependencias el estado de los requerimientos y si la remisión de insumos está en oportunidad o fuera de plazo. Así mismo, se implementó plenamente el tablero de control para centralizar y visualizar de manera global la fase del proceso en la cual se encuentra el requerimiento. En consecuencia, se emiten alertas tempranas para mitigar el riesgo de incumplimiento de respuesta en los términos de tiempo correspondientes.</t>
  </si>
  <si>
    <t>13/07/2021:
No se generan observaciones o recomendaciones respecto al análisis y las evedencias presentados en el seguimiento al indicador de gestión.</t>
  </si>
  <si>
    <t>ATC-7733-002</t>
  </si>
  <si>
    <t>Respuestas a solicitudes de conceptos a proyectos y acuerdos de Ley entregadas oportunamente</t>
  </si>
  <si>
    <t>Determinar el nivel de cumplimiento en los tiempos de entrega de los conceptos a proyectos de Acuerdo y de Ley.</t>
  </si>
  <si>
    <t xml:space="preserve">Cumplimiento, por parte de las dependencias, de la remisión de los insumos para la consolidación y respuesta final de la solicitud de conceptos a proyectos y acuerdos de ley, dentro de los tiempos establecidos </t>
  </si>
  <si>
    <t>(No. de respuestas a solicitudes de conceptos a proyectos y acuerdos de ley entregadas dentro de  los términos en el periodo / No. total de solicitudes de conceptos a proyectos y acuerdos de ley cuyo tiempo de respuesta vence en el periodo) *100</t>
  </si>
  <si>
    <t>Archivo físico y registros digitales
Matriz de seguimiento</t>
  </si>
  <si>
    <t>En el mes de enero, se realizó la revisión, direccionamiento y consolidación de las solicitudes de concepto a los Proyectos de Acuerdo, de conformidad con el procedimiento establecido en el Equipo de Direccionamiento Político.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</si>
  <si>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12/03/2021:
Se sugiere suprimir el texto "para el efecto".
16/03/2021:
Sin observaciones.</t>
  </si>
  <si>
    <t>En el mes de febrero, se realizó la revisión, direccionamiento y consolidación de las solicitudes de concepto a los Proyectos de Acuerdo, de conformidad con el procedimiento establecido en el Equipo de Direccionamiento Político.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</si>
  <si>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12/03/2021:
Se sugiere suprimir el texto "para el efecto".
Considerando que la entidad cuenta con objetivos estratégicos actualizados, es necesario actualizar los indicadores (columna D), para lo cual se informará el momento de realizar dicha actualización, en donde se deberá incluir también el ajuste en la Línea base y su unidad de medida, ya que se cuenta con el resultado de la vigencia 2020 del indicador. 
16/03/2021:
Sin observaciones.</t>
  </si>
  <si>
    <t>Para el trimestre el indicador presenta un resultado del 84%, el cual corresponde a 21 respuestas a proyectos de acuerdo y de ley entregados dentro de los términos legales, de un total de 25 proyectos de acuerdo y de ley cuyos tiempos de respuesta vencían en el período.
Los proyectos de acuerdo que reportan vencidos, corresponden a la entrega de insumos por fuera de los tiempos establecidos por parte de las áreas técnicas, afectando la cadena de revisión y por consiguiente la entrega oportuna  de la respuesta.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</si>
  <si>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En el mes de abril, se realizó la revisión, direccionamiento y consolidación de las solicitudes de concepto a los Proyectos de Acuerdo, de conformidad con el procedimiento establecido en el Equipo de Direccionamiento Político.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</si>
  <si>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11/05/2021:
No se generan observaciones o recomendaciones respecto al análisis presentado en el seguimiento al indicador de gestión.</t>
  </si>
  <si>
    <t>En el mes de mayo, se realizó la revisión, direccionamiento y consolidación de las solicitudes de concepto a los Proyectos de Acuerdo, de conformidad con el procedimiento establecido en el Equipo de Direccionamiento Político.
Con el fin de mejorar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</si>
  <si>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Para el trimestre de abril, mayo y junio, el indicador presenta un resultado del 100%, el cual corresponde a 30 respuestas a proyectos de acuerdo y de ley entregados dentro de los términos legales, de un total de 30 proyectos de acuerdo y de ley cuyos tiempos de respuesta vencían en el período. Desagregados por mes, se observan 25 Proyectos de Acuerdo en abril, 1 en mayo y 4 en junio.
Con el fin de continuar en el cumplimiento de los términos establecidos en el procedimiento, el Equipo de Direccionamiento Político emite alertas a las áreas, a través de la remisión de una matriz que permite evidenciar las dependencias que tienen insumos pendientes de entrega. De esta manera, se generan alertas internas tendientes a prevenir el incumplimiento de los términos internos y los términos legales.</t>
  </si>
  <si>
    <t>13/07/2021: No se puede revisar el reporte cualittivo, porque no está la matriz de seguimiento adjunta en la carpeta compartida, favor adjuntar para poder revisar.
15/07/2021:
No se generan observaciones o recomendaciones respecto al análisis y las evedencias presentados en el seguimiento al indicador de gestión.</t>
  </si>
  <si>
    <t>AC-001</t>
  </si>
  <si>
    <t>Circular N° 013 del 28/04/2021</t>
  </si>
  <si>
    <t>Cumplimiento del Plan Anual de Auditoría</t>
  </si>
  <si>
    <t>Controlar el cumplimiento del plan anual de auditorias, con el fin de asegurar la ejecución de los roles asignados a  la oficina de control interno.</t>
  </si>
  <si>
    <t>Ejecución de las actividades aprobadas por el Comité Institucional de Coordinación del Sistema de Control Interno</t>
  </si>
  <si>
    <t>(No. de actividades ejecutadas en el trimestre / No. de actividades programadas para el trimestre) *100</t>
  </si>
  <si>
    <t>Plan Anual de Auditorias</t>
  </si>
  <si>
    <r>
      <t xml:space="preserve">1. Identificar el número de actividades finalizadas en el trimestre objeto de medición, de acuerdo con lo establecido en el plan anual de auditorias de la vigencia
2.  Identificar el número de actividades programadas para finalizar en el trimestre objeto de medición, de acuerdo con lo establecido en el plan anual de auditorias de la vigencia.
3. Comparar las actividades ejecutadas con las programadas para el trimestre objeto de medición, de acuerdo con lo establecido en el plan anual de auditorias de la vigencia.
</t>
    </r>
    <r>
      <rPr>
        <sz val="9"/>
        <color rgb="FF7030A0"/>
        <rFont val="Arial"/>
        <family val="2"/>
      </rPr>
      <t xml:space="preserve">
</t>
    </r>
    <r>
      <rPr>
        <sz val="9"/>
        <rFont val="Arial"/>
        <family val="2"/>
      </rPr>
      <t>Nota: el resultado del indicar al final de la vigencia será acumulado, es decir se suma el cumplimiento de cada trimestre.</t>
    </r>
  </si>
  <si>
    <t>1. Plan anual de Auditorias.
2. Informes de Auditoria.
3. Informes de Seguimiento.
4. Actas de Comité Institucional de Coordinación del Sistema de Control Interno
5. Actas internas de reunión.</t>
  </si>
  <si>
    <t xml:space="preserve">Porcentaje </t>
  </si>
  <si>
    <t>Se realizaron 51 actividades establecidas en el Plan Anual de Auditoría, cumpliendo al 100% lo programado para el mes de enero. 
De acuerdo con los roles de la Oficina de Control Interno las actividades ejecutadas fueron las siguientes: 
*Liderazgo Estratégico: 14 actividades 
*Enfoque hacia la prevención: 8 actividades 
*Evaluación de la gestión del Riesgo: 2 actividades 
*Evaluación y Seguimiento: 18 actividades 
*Relación con entes externos de control: 9 actividades.</t>
  </si>
  <si>
    <t>18/03/2021 No se generan observaciones o recomendaciones adicionales respecto al análisis presentado en el seguimiento al indicador de gestión.</t>
  </si>
  <si>
    <t>Se realizaron 71 actividades establecidas en el Plan Anual de Auditoría, cumpliendo al 100% lo programado para el mes de febrero. 
De acuerdo con los roles de la Oficina de Control Interno las actividades ejecutadas fueron las siguientes: 
*Liderazgo Estratégico: 12 actividades 
*Enfoque hacia la prevención: 10 actividades 
*Evaluación de la gestión del Riesgo: 5 actividades 
*Evaluación y Seguimiento: 32 actividades 
*Relación con entes externos de control: 12 actividades.</t>
  </si>
  <si>
    <t>Se realizaron 49 actividades establecidas en el Plan Anual de Auditoría, cumpliendo al 100% lo programado para el mes de marzo. 
De acuerdo con los roles de la Oficina de Control Interno las actividades ejecutadas fueron las siguientes: 
*Liderazgo Estratégico: 10 actividades 
*Enfoque hacia la prevención: 11 actividades 
*Evaluación de la gestión del Riesgo: 1 actividad 
*Evaluación y Seguimiento: 21 actividades 
*Relación con entes externos de control: 6 actividades.</t>
  </si>
  <si>
    <t>12/04/2021 No se generan observaciones o recomendaciones adicionales respecto al análisis presentado en el seguimiento al indicador de gestión.</t>
  </si>
  <si>
    <t>Se realizaron 54 actividades establecidas en el Plan Anual de Auditoría, cumpliendo al 100% lo programado para el mes de abril. 
De acuerdo con los roles de la Oficina de Control Interno las actividades ejecutadas fueron las siguientes: 
*Liderazgo Estratégico: 18 actividades 
*Enfoque hacia la prevención: 15 actividades 
*Evaluación y Seguimiento: 14 actividades 
*Relación con entes externos de control: 7 actividades.</t>
  </si>
  <si>
    <t>12/05/2021 No se generan observaciones o recomendaciones adicionales respecto al análisis presentado en el seguimiento al indicador de gestión.</t>
  </si>
  <si>
    <t>Se realizaron 68 actividades establecidas en el Plan Anual de Auditoría, cumpliendo al 100% lo programado para el mes de mayo. 
De acuerdo con los roles de la Oficina de Control Interno las actividades ejecutadas fueron las siguientes: 
*Liderazgo Estratégico:10 actividades 
*Enfoque hacia la prevención:15 actividades 
*Evaluación de la gestión del Riesgo: 3 actividades 
*Evaluación y Seguimiento: 33 actividades 
*Relación con entes externos de control: 7 actividades.</t>
  </si>
  <si>
    <t>Se realizaron 75 actividades establecidas en el Plan Anual de Auditoría, cumpliendo al 100% lo programado para el mes de junio. 
De acuerdo con los roles de la Oficina de Control Interno las actividades ejecutadas fueron las siguientes: 
*Liderazgo Estratégico:16 actividades 
*Enfoque hacia la prevención:25 actividades 
*Evaluación y Seguimiento: 22 actividades 
*Relación con entes externos de control: 12 actividades.</t>
  </si>
  <si>
    <t>12/07/2021 No se generan observaciones o recomendaciones adicionales respecto al análisis presentado en el seguimiento al indicador de gestión.</t>
  </si>
  <si>
    <t xml:space="preserve">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 </t>
  </si>
  <si>
    <t>CE-001</t>
  </si>
  <si>
    <t>Circular 013 - 28/04/2021</t>
  </si>
  <si>
    <t>Clientes internos satisfechos con la atención de la Oficina Asesora de Comunicaciones</t>
  </si>
  <si>
    <t>Identificar el nivel de satisfacción de las dependencias de la SDIS respecto a la gestión adelantada para dar respuesta a las solicitudes realizadas a la Oficina Asesora de Comunicaciones.</t>
  </si>
  <si>
    <t>Calidad y oportunidad de mejora en la atención de solicitudes recibidas por la Oficina Asesora de Comunicaciones.</t>
  </si>
  <si>
    <t>Eficacia</t>
  </si>
  <si>
    <t>(No. de clientes internos satisfechos en el periodo / No. de clientes internos encuestados en el periodo) * 100</t>
  </si>
  <si>
    <t xml:space="preserve">Encuesta </t>
  </si>
  <si>
    <t xml:space="preserve">Se realiza el envío masivo de la encuesta a los correos institucionales invitando a los servidores a calificar la gestión de la OAC. La encuesta es tabulada y analizada por el coordinador de comunicación interna de la OAC. </t>
  </si>
  <si>
    <t>Semestral</t>
  </si>
  <si>
    <t xml:space="preserve">Tabulación de la encuesta </t>
  </si>
  <si>
    <t>Para el periodo reportado no se realizaron acciones en relación con la encuesta de satisfacción de la OAC.</t>
  </si>
  <si>
    <t>Observaciones 12/03/2021:
El análisis mensual no puede ir en blanco. Se deben registrar las gestiones realizadas durante el mes relacionadas con lo que mide el indicador y que poco a poco llevarán al cumplimiento de la meta, así como dificultades que se presentan o logros. Ejemplo: durante el periodo la OAC preparó la encuesta XXXX que se remitirá en el mes de febrero a XXXX para medir XXXX… Entre otras gestiones que se hayan realizado.</t>
  </si>
  <si>
    <t>Se realizan dos envíos masivos de la encuesta a los correos institucionales invitando a los servidores a calificar la gestión de la OAC para así realizar el primer cohorte de análisis en marzo de 2021.</t>
  </si>
  <si>
    <t>12/03/2021:
Sin observaciones.
Nota: considerando que la entidad cuenta con objetivos estratégicos actualizados, es necesario actualizar los indicadores (columna D), para lo cual se informará el momento de realizar dicha actualización.</t>
  </si>
  <si>
    <t>Se realiza la sistematización del primer trimestre de la encuesta de satisfacción interna en donde se evidenció en un 70% la necesidad de seguir informando por medio del canal de correo interno con la sugerencia de remitir información de mayor interés para los funcionarios y contratistas relacionados con los programas y proyectos de la entidad. Asimismo, se evidencia la voluntad de recibir información por medio de Redes Sociales y explorar la posibilidad de utilizar WhatsApp. Se califica la gestión de la Oficina Asesora de Comunicaciones con un promedio de 3,98 (en una calificación de 0 a 5) y una calificación de los productos entregados con un promedio de 3,82. En cuanto a tiempos de entrega se recibe una calificación con un promedio de 3,7.</t>
  </si>
  <si>
    <t>08/04/2021
Se solicita atender la observación del mes de enero de la vigencia, con el propósito de contar con la información completa del indicador.
Para el mes de marzo no se tienen observaciones.
09/04/2021
No se identifican observaciones adicionales.</t>
  </si>
  <si>
    <t>Durante el mes de abril se ajustan las preguntas de la encuesta de satisfacción interna a fin de captar de manera más eficiente la información requerida por el indicador y se realiza a un envío de la misma por correo interno.</t>
  </si>
  <si>
    <t>19/05/2021
No se generan observaciones ni recomendaciones para el periodo.</t>
  </si>
  <si>
    <t>Durante el mes de mayo se programa el envío de la encuesta de satisfacción interna los días 21 y 27 de mayo trámite correo interno y newsletter de la entidad a fin de captar de manera más eficiente la información requerida por el indicador.</t>
  </si>
  <si>
    <t>10/06/2021
No se generan observaciones ni recomendaciones para el periodo.</t>
  </si>
  <si>
    <t>Se realiza la sistematización del segundo trimestre de la encuesta de satisfacción. Del total de las personas que contestaron la encuesta el 43% se encuentra entre los 36 y los 50 años y el 37% entre los 51 y los 65 años. La mayoría de las personas cuentan con especialización (39%) y pregrado (24%) seguidos por nivel técnico (16%). Asimismo, las personas que en su mayoría contestaron la encuestas hacen parte de una Subdirección Local o las subdirecciones para la familia e infancia. Se destaca que los canales más utilizados para mantenerse informados siguen en el segundo trimestre el correo electrónico, redes sociales y página web. Asimismo, el correo electrónico, la página web y las redes sociales siguen siendo los canales con mejor calificación con respecto a la pertinencia para mantenerse informados en la entidad. En relación con los medios que las personas quisieran tener para mantenerse informados se destaca como nuevo el WhatsApp y siguen el correo electrónico, la página web y las redes sociales. En términos generales existe un nivel alto de satisfacción de los servicios de la OAC del 88% de los encuestados. El promedio de calificación de los productos solicitados fue de 3,76 con respecto 3,82 en el primer trimestre. El promedio de calificación de los tiempos de entrega fue de 3,63 con respecto 3,72 en el primer trimestre. Así mismo, se destaca que existe un alto nivel de satisfacción con respecto a la pertinencia de la información divulgada por medio de los canales internos del 91%. En relación con el tipo de contenidos que los clientes internos quisieran recibir se destacan los eventos de la entidad, documentos técnicos producidos por la entidad, estrategias de intervención territorial, estrategias de identificación y caracterización, noticias relevantes de la gestión en divulgación de servicios de la entidad, videos internos informativos, noticias y eventos de la alcaldía y de orden nacional. Con respecto a los medios de interacción y participación a las decisiones de las entidad y/o espacios de interacción con despacho, las personas encuestadas refirieron querer un canal institucional visible para rendir cuentas a funcionarios (30%) y una interfaz interactiva en la página web de preguntas y respuestas (29%).</t>
  </si>
  <si>
    <t>15/07/2021.
Se deben diligenciar los campos del formato "junio ejecutado" y "junio programado", estos datos deben coincidir con el reporte cualitativo. 
Se sugiere ser más concisos en el reporte cualitativo, dando una breve explicación del resultado obtenido y el avance del indicador.
Se debe cargar la evidencia del indicador según su formulación: "Tabulación de la encuesta"
19/07/2021.
El reporte de las columnas antes mencionadas debe estar en datos numéricos o cuantitativos y debe coincidir con el reporte cualitativo, así como con las evidencias.
19/07/2021.
La evidencia entregada no coincide con el dato cuantitativo reportado, por lo que no fue posible validarla para el periodo.</t>
  </si>
  <si>
    <t>CE-002</t>
  </si>
  <si>
    <t>Registros positivos de la entidad en medios de comunicación.</t>
  </si>
  <si>
    <t xml:space="preserve">Monitorear en los medios de comunicación el impacto de las noticias o información publicada sobre la gestión de la entidad. </t>
  </si>
  <si>
    <t>Noticias positivas en medios de comunicación relacionadas con la SDIS</t>
  </si>
  <si>
    <t>(No. de notas positivas en medios de comunicación acerca de la SDIS monitoreados en el periodo / No. total de notas sobre la SDIS en medios de comunicación monitoreados en el periodo) * 100</t>
  </si>
  <si>
    <t>Empresa de monitoreo</t>
  </si>
  <si>
    <t>Identificar en el informe mensual de monitoreo el registro de menciones o apariciones de la entidad en medios y verificar el número de notas positivas y/o neutras.</t>
  </si>
  <si>
    <t>Informe mensual de monitoreo de medios</t>
  </si>
  <si>
    <t>Para el periodo reportado no se realizaron acciones en relación con el reporte de monitoreo de medios</t>
  </si>
  <si>
    <t>Observaciones 12/03/2021:
El análisis mensual no puede ir en blanco. Se deben registrar las gestiones realizadas durante el mes relacionadas con lo que mide el indicador y que poco a poco llevarán al cumplimiento de la meta, así como dificultades que se presentan o logros. Ejemplo: en el método de cálculo se dice "Identificar en el informe mensual de monitoreo el registro de menciones o apariciones de la entidad en medios y verificar el número de notas positivas y/o neutras." Se pueden realizar acciones relacionadas con esto entre otras.</t>
  </si>
  <si>
    <t>Durante el mes de febrero se divulgó la gestión de la entidad  mediante contenido periodístico por medio de free press dando a conocer  las acciones y programas misionales con enfoque diferencial de los servicios sociales que presta la entidad y las acciones adelantadas frente al Covid 19.
Durante el periodo de reporte, la Oficina Asesora de Comunicaciones gestionó 40 noticias con medios de comunicaciones donde fue mencionada la Secretaría Distrital de Integración Social. El 64,4% fueron menciones positivas.</t>
  </si>
  <si>
    <t>12/03/2021:
Se sugiere aclarar en un paréntesis a qué se hace referencia con "manera orgánica" dado que quienes no manejan esos términos no pueden entender de qué se habla.
Nota: se ajustó el año de la circular de oficialización del indicador. Estaba 2020 y se ajustó a 2019.
Observaciones a la formulación:
Se sugiere revisar el indicador dado que, por ejemplo, si de 10 noticias que se registren en los medios, 10 son negativas, eso daría un 0% de cumplimiento. Pregunta, ¿el proceso podría hacer alguna gestión para que en el siguiente periodo las noticias que se publican  por terceros en los medios, sean positivas? Si no es así, este indicador no mide la gestión del proceso.</t>
  </si>
  <si>
    <t xml:space="preserve">Con respecto a la gestión con medios de comunicación, la Oficina Asesora de Comunicaciones gestionó con medios impresos, internet, televisión y radio 18 noticias donde fue mencionada la Secretaría Distrital de Integración Social de las cuales el 100% tuvieron menciones positivas o neutrales.
En el primer trimestre de la vigencia se obtiene un resultado del 81% de noticias que tuvieron impacto positivo o neutral en la opinión pública, este resultado obedece la incertidumbre que provocó  la transformación de los servicios de comedores comunitarios y bonos, la cual había que realizarse en virtud de las necesidades sociales encontradas durante la pandemia.
</t>
  </si>
  <si>
    <t>08/04/2021
Se solicita atender la observación del mes de enero de la vigencia, con el propósito de contar con la información completa del indicador.
Para el mes de marzo, se solicita realizar el reporte cuantitativo del indicador (ene+Feb+marz), ya que tiene frecuencia trimestral, en términos de número de notas, en cumplimiento de la formula de cálculo. La evidencia debe contener monitoreo de medios de enero, febrero y marzo, solamente se reporto evidencia del mes de marzo.
09/04/2021
No se identifican observaciones adicionales.</t>
  </si>
  <si>
    <t xml:space="preserve">Con respecto a la gestión con medios de comunicación, la Oficina Asesora de Comunicaciones gestionó con medios impresos, internet, televisión y radio 79 noticias donde fue mencionada la Secretaría Distrital de Integración Social de las cuales el 98% tuvieron menciones positivas y neutrales.
</t>
  </si>
  <si>
    <t>19/05/2021
Se retira el dato cuantitativo, toda vez que la frecuencia de medición del indicador es trimestral, el resultado cuantitativo debe reportarse para el mes de junio.
No se generan observaciones ni recomendaciones adicionales para el periodo.</t>
  </si>
  <si>
    <t xml:space="preserve">Se realizó seguimiento a los registros o apariciones de la entidad en los diferentes medios de comunicación, medios impresos, internet, televisión y radio en 57 noticias donde fue mencionada la Secretaría Distrital de Integración Social de las cuales el 100% tuvieron menciones neutrales. </t>
  </si>
  <si>
    <t xml:space="preserve">Se realizó seguimiento a los registros o apariciones de la entidad en los diferentes medios de comunicación, medios impresos, internet, televisión y radio. La Secretaría Distrital de Integración Social fue mencionada en 195 noticias; 79 en abril, 57 en mayo y 59 en junio, de las cuales 194 fueron positivas o neutras, es decir, el 99,48% tuvieron menciones positivas o neutrales. </t>
  </si>
  <si>
    <t>15/07/2021.
El reporte debe realizarse para el trimestre y no solo para el mes de junio,  por lo que debes ajustarse los datos cuantitativos y cualitativos, así como la evidencia entregada. 
19/07/2021.
No se ajusto la observación realizada anteriormente. Por favor verificar y corregir.
19/07/2021.
No se generan observaciones o sugerencias adicionales para el reporte del periodo.</t>
  </si>
  <si>
    <t>CE-003</t>
  </si>
  <si>
    <t>Noticias publicadas en la página web</t>
  </si>
  <si>
    <t>Identificar la cantidad de noticias publicadas en la página web institucional</t>
  </si>
  <si>
    <t xml:space="preserve">La divulgación de la información y gestión institucional en la página web </t>
  </si>
  <si>
    <t>(No.  De notas publicadas en la página web del periodo reportado/ sumatoria de notas publicadas en la pagina web de los periodos anteriores)*100</t>
  </si>
  <si>
    <t xml:space="preserve">Portal web institucional </t>
  </si>
  <si>
    <t>Verificar en la matriz one drive de indicadores de la OAC el registro mensual de las publicaciones en la web. El numerador es el dato correspondiente al mes del reporte y el denominador se obtiene de la suma de todos los meses anteriores al mes reportado.</t>
  </si>
  <si>
    <t xml:space="preserve">La página web y/o la matriz one drive de indicadores OAC </t>
  </si>
  <si>
    <t>Durante la vigencia del mes de enero, se alcanza únicamente el 14% de la meta programada debido a la contingencia de contratación en la cual se encontraba la Oficina Asesora de Comunicaciones.</t>
  </si>
  <si>
    <t>Observaciones 12/03/2021:
-El análisis mensual no puede ir en blanco. Se deben registrar las gestiones realizadas durante el mes, relacionadas con lo que mide el indicador y que poco a poco llevaran al cumplimiento de la meta, así como dificultades que se presentan o logros.
-El indicador tiene periodicidad de medición mensual (columna O), por tanto debe registrar datos en las columnas U, V y W.
Evidencias: no se cargan evidencias del numerador y del denominador en la carpeta de OneDrive para el periodo reportado.</t>
  </si>
  <si>
    <t>Durante el mes de febrero se supera la meta programada en un 300% con respecto a la generación de contenido periodístico publicable en la página web dando a conocer a la ciudadanía la gestión realizada por parte de la entidad en políticas sociales de reducción de condiciones de vulnerabilidad de las poblaciones identificadas en los territorios.</t>
  </si>
  <si>
    <t xml:space="preserve">Observaciones 12/03/2021:
-El denominador del indicador habla de notas publicadas en el periodo anterior pero en el reporte no se menciona nada al respecto.
-El indicador tiene periodicidad de medición mensual (ver columna O), por tanto debe registrar datos en las columnas Z, AA y AB.
Evidencias: no se cargan evidencias del denominador en la carpeta de OneDrive para el periodo reportado. Solo hay del numerador.
Nota: se ajustó el año de la circular de oficialización del indicador. Estaba 2021 y se ajustó a 2019.
Observaciones sobre la formulación:
Se requiere revisar la formulación del indicador dado que la eficacia se mide relacionando lo ejecutado Vs. lo programado. Es decir, a qué me comprometí en el periodo, y cuánto de eso logré realizar en el periodo de medición. </t>
  </si>
  <si>
    <t xml:space="preserve">Durante el mes de marzo, se supera la meta programada debido a un incremento en la generación de contenido periodístico en la página web dando a conocer a la ciudadanía la gestión realizada por parte de la entidad en políticas sociales de reducción de condiciones de vulnerabilidad de las poblaciones identificadas en los territorios.
</t>
  </si>
  <si>
    <t>08/04/2021
Se solicita atender las observaciones de los meses enero y febrero de la vigencia, con el propósito de contar con la información completa del indicador, teniendo en cuenta que es un indicador mensual.
Para el mes de marzo, se solicita realizar el reporte cuantitativo del indicador  ya que tiene frecuencia mensual, en términos de No. de notas publicadas en la página web, en cumplimiento de la formula de cálculo.  El reporte debe contener el análisis únicamente en relación con notas publicadas en la web y no en otros medios.
09/04/2021
No se identifican observaciones adicionales.</t>
  </si>
  <si>
    <t>Durante el mes de abril se publican 49 noticias en la página web incrementando la generación de contenido periodístico respecto al mes anterior en un 26%.</t>
  </si>
  <si>
    <t>19/05/2021
Por favor ajustar el nombre del archivo que se remite como evidencia, ya que según lo formulado debe corresponder a "matriz one drive de indicadores OAC " y actualizar la vigencia a 2021. 
20/05/2021
No se generan observaciones ni recomendaciones adicionales para el periodo.</t>
  </si>
  <si>
    <t>Durante el mes de mayo se publican 60 noticias en la página web incrementando la generación de contenido periodístico respecto al mes anterior en un 22%.</t>
  </si>
  <si>
    <t>Durante el mes de junio se publican 59 noticias en la página web y se mantuvo el promedio de generación de contenidos con respecto al mes anterior.</t>
  </si>
  <si>
    <t>15/07/2021.
No se tienen observaciones ni sugerencias para el periodo de reporte.</t>
  </si>
  <si>
    <t>Diseño e innovación de servicios sociales</t>
  </si>
  <si>
    <t>DIS-002</t>
  </si>
  <si>
    <t>Circular No. 013 del 28/04/2021</t>
  </si>
  <si>
    <t>Actividades dirigidas a orientar la creación o transformación de los servicios sociales de la SDIS realizadas.</t>
  </si>
  <si>
    <t xml:space="preserve">Realizar seguimiento al cumplimiento de las actividades de orientación técnica y metodológica para la creación o transformación de un servicio social que buscan fortalecer la capacidad de los equipos de trabajo de la SDIS.
</t>
  </si>
  <si>
    <t>Disponibilidad de agenda de la mesa técnica GIS para realizar las actividades.
Asistencia de las subdirecciones misionales para el acompañamiento metodológico en la creación o transformación de los servicios.</t>
  </si>
  <si>
    <t>(No. de actividades realizadas en el periodo con los equipos de trabajo de la SDIS que orientan la creación o transformación de los servicios 
/(No. de actividades programadas en el periodo, dirigidas a orientar a los equipos de trabajo de la SDIS en la creación o transformación de los servicios)*100</t>
  </si>
  <si>
    <t>Actas de reunión.
Cronograma de actividades.</t>
  </si>
  <si>
    <t xml:space="preserve">El numerador corresponde al número de actividades realizadas para orientar a los equipos técnicos en la creación o transformación de los servicios en el periodo del reporte, a partir de las actas presentadas.
El denominador corresponde al número de actividades programadas en el período para orientar la creación o transformación de los servicios sociales, producto del cronograma definido.
Nota 1: el resultado del indicador de la vigencia se calculará sumando los resultados de cada período.
</t>
  </si>
  <si>
    <t>Registro de actividades programadas y  realizadas (archivo en Excel).
Actas de realización de actividades.</t>
  </si>
  <si>
    <t xml:space="preserve">De acuerdo con el cronograma definido para el desarrollo de las actividades en el marco del cumplimiento del indicador, se informa que durante los meses de enero, febrero y marzo se avanzó en: 
a.  Participación en la mesa técnica GIS para la revisión y aprobación de los servicios, adicionalmente se han acompañado las mesas de trabajo con infancia, discapacidad y familia en el que se presentaron observaciones y sugerencias para la definición de los servicios, estrategias y modalidades propuestas. 
b. Se avanzó en un borrador de propuesta de Resolución de criterios de acceso, permanencia y egreso de los servicios para derogar la resolución 825/2018.
Logros: durante este periodo en el marco de la transformación de los servicios se presentó la propuesta de ajuste al marco conceptual de los servicios, el cual hace referencia a las definiciones de servicio social, estrategia, modalidad, beneficios, criterios, entre otros, aprobados por el comité de gestión y desempeño. 
Dificultades: ninguna. </t>
  </si>
  <si>
    <t>12/04/2021:
El objetivo del indicador es "Realizar seguimiento al cumplimiento de las actividades de orientación técnica y metodológica para la creación o transformación de un servicio social", por tanto, las actividades reportadas de actualizar la caracterización del proceso y acompañamiento para la puesta en marcha de los servicios, no son actividades de "orientación técnica y metodológica para la creación o transformación de un servicio social". Revisar la totalidad del reporte y ajustar, de acuerdo al nombre y objetivo del indicador y a la fórmula del indicador mismo.
15/02/2021:
Sin observaciones adicionales. Se ajusta literal d. por b.
Se recomienda ir diligenciado el archivo en Excel que se presentará como evidencia de las actividades realizadas Vs las programadas, cuando se realice el reporte del semestre. Lo mismo con respecto a las actas. Ver columna P "Evidencia".</t>
  </si>
  <si>
    <t>Logro: de acuerdo con las acciones establecidas dentro del cronograma de trabajo para el cumplimiento del indicador se lograron los siguientes productos: 
a. Elaboración y oficialización   "Lineamiento creación, transformación o actualización de los servicios sociales en al SDIS" . El cual brinda las orientaciones técnicas y metodológicas a las áreas misionales y equipos técnicos  en la creación  o transformación de un servicio, teniendo en cuenta, las necesidades de las personas, familias y comunidades y las realidades de los territorios.     
b. El 16 de abril de 2021 en sesión ordinaria del Comité institucional de Gestión y Desempeño, se aprueba la  totalidad de servicios, modalidades y estrategias que  constituyen la oferta de servicios de la SDIS , para un total de 31 servicios y 80 modalidades.</t>
  </si>
  <si>
    <t>11/05/2021:
No se generan observaciones o recomendaciones respecto al análisis presentado en el seguimiento al indicador de gestión, sin embargo, continúa la recomendación de ir diligenciando la herramienta en Excel y las actas, relacionadas como evidencia, para el reporte semestral.</t>
  </si>
  <si>
    <r>
      <t xml:space="preserve">
Teniendo encuentra la expedición de la Resolución 0509 del 20 de abril de 2021 “</t>
    </r>
    <r>
      <rPr>
        <i/>
        <sz val="9"/>
        <color theme="1"/>
        <rFont val="Arial"/>
        <family val="2"/>
      </rPr>
      <t>Por la cual se definen las reglas aplicables a los servicios sociales, los instrumentos de focalización de la SDIS, y se dictan otras disposiciones</t>
    </r>
    <r>
      <rPr>
        <sz val="9"/>
        <color theme="1"/>
        <rFont val="Arial"/>
        <family val="2"/>
      </rPr>
      <t>”. De acuerdo con el cronograma definido para el desarrollo de las actividades programadas para el mes de mayo no se convocaron mesas de trabajo o mesas técnicas para aportar y orientar la creación o transformación de los servicios, ya que los equipos se encuentran en la  revisión y planeación operativa de la puesta en marcha de los servicios y modalidades de atención. 
Para el mes de junio se dará continuidad al reporte correspondiente a las actividades programadas para el cumplimiento del indicador.</t>
    </r>
  </si>
  <si>
    <t>11/06/2021:
De acuerdo a lo reportado se dejan dos recomendaciones, la primera es que de acuerdo a lo sucedido en el mes de mayo no se afecte el cumplimiento de la meta del indicador, es decir que para el mes de junio no se presenten retrasos por esta razón, y la segunda que se continúe con el diligenciamiento de la herramienta en Excel y las actas, relacionadas como evidencia, para el reporte semestral, que deben presentar en el siguiente corte.</t>
  </si>
  <si>
    <r>
      <t xml:space="preserve">Durante el primer semestre del año, se realizaron 8 actividades distribuidas de la siguiente manera: 2 en el mes de marzo, 1 en abril, 5 en junio.
Para el presente mes y de acuerdo con las actividades programadas para el indicador se participó en la orientación técnica para la creación, transformación o actualización de los servicios sociales, de la siguiente manera: 
1. Mesa de trabajo asociada a la Mesa Técnica Gis realizada el 03 de junio/2021,  la cual tuvo como objetivo la revisión de los ajustes de los servicios solicitados por las áreas técnicas. 
2. El 15 de junio se adelantó mesa de trabajo asociada a la mesa GIS, con el fin de  revisar, verificar y justificar las modificaciones de los servicios y modalidades aprobadas en la resolución 509/20 de abril/2021.
3. El 17 de junio de 2021, se llevó acabó  Mesa Técnica Gis, donde se presentó para su revisión y validación de las modificaciones de 2 servicios sin modalidad y 47 modalidades.  
3.1 En la Mesa Técnica Gis  del 17 de junio se socializó  el documento </t>
    </r>
    <r>
      <rPr>
        <i/>
        <sz val="9"/>
        <color theme="1"/>
        <rFont val="Arial"/>
        <family val="2"/>
      </rPr>
      <t>"Lineamiento creación, transformación o actualización de los servicios sociales</t>
    </r>
    <r>
      <rPr>
        <sz val="9"/>
        <color theme="1"/>
        <rFont val="Arial"/>
        <family val="2"/>
      </rPr>
      <t>".
4. El 16 de junio de 2021 se realizó reunión con la delegada de la Dirección de nutrición y abastecimiento con el fin de orientar la creación de la modalidad  para la atención de la población mas pobre en el marco del plan de rescate social. 
Nota: No se tiene No. de actividades programadas fijas debido a que la realización de las mismas depende de las necesidades de las áreas técnicas frente a la creación o modificación de los servicios sociales.</t>
    </r>
  </si>
  <si>
    <t>12/07/2021: Ajustar redacción de tal manera que puedas resumir lo que se hizo en cada mesa (se mencionan 8 mesas y solo se describen 4). De igual manera en las evidencias solo se adjuntan actas de 6 mesas y el reporte dice que fueron 8, revisar y ajustar.
En cuanto a las evidencias, falta adjuntar el cronograma de trabajo (puede ser en el mes de junio) y hay algunas actas que no tienen firmas.
13/07/2021: No se generan observaciones o recomendaciones respecto al análisis y evidencias presentados en el seguimiento al indicador de gestión.</t>
  </si>
  <si>
    <t>Formulación y articulación de políticas sociales</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</si>
  <si>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</si>
  <si>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FPS-002</t>
  </si>
  <si>
    <t>Seguimiento a la ejecución de las políticas públicas que lidera la Secretaría Distrital de Integración Social</t>
  </si>
  <si>
    <t>Verificar la entrega de los informes y/o actualización de planes de acción para el seguimiento a la  implementación de las políticas públicas lideradas por la Secretaría Distrital de Integración Social</t>
  </si>
  <si>
    <t>Seguimiento a las subdirecciones técnicas poblacionales en la preparación y presentación de los informes y/o actualización de planes de acción, para las políticas públicas  a cargo de la Secretaría Distrital de Integración Social.</t>
  </si>
  <si>
    <t>(Número de informes y/o actualización de planes de acción entregados con los parámetros establecidos / Total de informes y/o actualización de planes de acción entregados) * 100</t>
  </si>
  <si>
    <t>Lista de verificación de los parámetros para los informes de seguimiento y/o matriz de actualización de planes de acción.</t>
  </si>
  <si>
    <t>1. Identificar en la lista de verificación los parámetros cumplidos por cada informe y/o actualización de planes de acción.
2. Sumar los informes y/o planes de acción que cumplieron con todos los parámetro establecidos.
3. Comparar los informes y/o actualización de planes de acción que cumplieron con los parámetros con el total de informes entregados.</t>
  </si>
  <si>
    <t xml:space="preserve">Semestral </t>
  </si>
  <si>
    <t>Matriz de verificación de los parámetros para los informes para el seguimiento
Informes y/o actualización de planes de acción para el seguimiento a la  implementación de las políticas públicas  lideradas por la  Secretaría Distrital de Integración Social.</t>
  </si>
  <si>
    <t>La secretaria distrital de integración social solicita a las entidades el reporte de acciones de los planes de acción de política pública, estableciendo plazos hasta el 29 de enero. Se logró articulación entre los líderes de política pública y los diferentes sectores para iniciar consolidación respectiva de la información.</t>
  </si>
  <si>
    <t>11/03/2021 No se generan observaciones o recomendaciones respecto al análisis presentados en el seguimiento al indicador de gestión.</t>
  </si>
  <si>
    <t>Se realizó la consolidación y análisis de la información recibida por los sectores. Elaboración de informe cualitativo y el informe cuantitativo de los planes de acción los cuales fueron revisados por la Dirección de análisis y diseño estratégico - DADE y la Dirección Poblacional. Se logró la identificación de los avances de cada política pública que lidera la SDIS.</t>
  </si>
  <si>
    <t>11/03/2021 No se generan observaciones o recomendaciones respecto al análisis presentados en el seguimiento al indicador de gestión. Solo tengo una recomendación general, por favor desarrollar todas las actividades pertinentes que den cumplimiento a la meta del indicador.</t>
  </si>
  <si>
    <t>Se remitió a la Secretaría Distrital de Planeación los informes de seguimiento al plan de acción del segundo semestre 2020  las políticas pública: infancia y adolescencia,  familias, envejecimiento y vejez, adultez, habitabilidad en calle y juventud los cuales fueron revisados conjuntamente con  la Dirección de análisis y diseño estratégico - DADE.
Adicionalmente, 4 políticas públicas: de y para la adultez, fenómeno de habitabilidad en calle, familias y vejez, se encuentran adelantando la actualización de sus planes de acción.
Nota: Teniendo en cuenta el análisis de gestión del indicador, este se realiza cambio para que su programación sea semestral para una mejor medición.</t>
  </si>
  <si>
    <t>12/04/2021 Por favor reportar avance cuantitativo y evidencia, ya que el indicador es trimestral, de lo contrario indicar la debida justificación.
13/04/2021 Por favor verificar el avance cuantitativo presentado, ya que se esta indicando que se entregaron 50 informes con los parámetros establecidos de 100 informes entregado.
14/04/2021No se generan observaciones o recomendaciones adicionales, respecto al análisis presentados en el seguimiento al indicador de gestión.</t>
  </si>
  <si>
    <t>De acuerdo a la retroalimentación realizada por la Secretaria Distrital de Planeación, se realizan ajustes a los informes de seguimiento del plan de acción segundo semestre 2020. 
Adicionalmente, se viene realizando la concertación de los sectores e  internamente en la SDIS, para la definición de los productos en la actualización del plan de acción de las políticas: de y para la adultez, fenómeno de habitabilidad en calle, familias, social para el envejecimiento y la vejez.</t>
  </si>
  <si>
    <t>12/05/2021 No se generan observaciones o recomendaciones respecto al análisis presentados en el seguimiento al indicador de gestión.</t>
  </si>
  <si>
    <t>Durante el mes de mayo se publicaron los informes correspondientes al segundo semestre 2020 de las Políticas Públicas: Infancia y Adolescencia,  Familia, Social de Envejecimiento y vejez, de y para la Adultez y Fenómeno de Habitabilidad en calle en la página WEB de la entidad, garantizando así el acceso a la información por parte de la ciudadanía general.  
Los equipos de las políticas públicas que se encuentran en actualización de sus planes de acción continúan desarrollando espacios de concertación con diferentes sectores, para la definición de los productos y su respectivo costeo, que constituye la hoja de vida de cada uno de ellos, elementos que estarán descritos en el Plan de Acción de las Políticas Públicas:  de y para la Adultez, Fenómeno de Habitabilidad en Calle, Familia, Social para el envejecimiento y la vejez.</t>
  </si>
  <si>
    <t>17/06/2021 No se generan observaciones o recomendaciones respecto al análisis presentados en el seguimiento al indicador de gestión.</t>
  </si>
  <si>
    <t xml:space="preserve">
En el mes de junio se culminó la actualización de los planes acción y los correspondientes documentos CONPES de:
1.Política Pública Para las Familias 2021-2025 (Anexo 1)
2.Política Pública Social para el Envejecimiento y la Vejez 2015-2025 (Anexo 2)
3.Política Pública de y para la Adultez 2011 - 2044 (Anexo 3)
4.Política Pública Distrital Para el Fenómeno de Habitabilidad en Calle (Anexo 4)
Los documentos entregados cumplen con los parámetros establecidos de acuerdo a la guía para la revisión elaborada por la Dirección Poblacional, adicionalmente, como mecanismos de control se encuentran en proceso interno de revisión (Dirección Poblacional, Subsecretaría, DADE), previa entrega a la Secretaría Distrital de Planeación y su respectiva publicación.</t>
  </si>
  <si>
    <t>09/07/2021 Registrar avance cuantitativo, ya que el indicador es semestral, de acuerdo a su formulación,  para así verificar evidencias y su respectivo seguimiento.
12/07/2021 Revisar avance de acuerdo a la formulación del indicador, a su avance y evidencias reportadas.
14/07/2021 Verificar ya que no se reporta la evidencia "Matriz de verificación de los parámetros para los informes para el seguimiento". Así mismo, indicar si los planes cuentan con los parámetros establecidos, ya que es el objetivo del indicador.
15/07/2021 No se generan observaciones o recomendaciones adicionales, respecto al análisis presentados en el seguimiento al indicador de gestión.</t>
  </si>
  <si>
    <t>FPS-003</t>
  </si>
  <si>
    <t>Hoja de vida de las políticas públicas sociales actualizadas</t>
  </si>
  <si>
    <t>Mantener actualizada la información de las  políticas públicas Sociales para generar alertas y recomendaciones de forma oportuna</t>
  </si>
  <si>
    <t>Cumplimiento de las características del producto definidas en el documento " Hoja de vida de las políticas públicas sociales"</t>
  </si>
  <si>
    <t>(Número de hojas de vida de las políticas públicas sociales actualizadas / Número total de hojas de vida  de las políticas públicas sociales) * 100</t>
  </si>
  <si>
    <t>Hojas de vida de las políticas públicas sociales</t>
  </si>
  <si>
    <t>1. Identificar el diligenciamiento de la totalidad de requisitos de la hoja de vida.
2. Sumar la totalidad de requisitos de la hoja de vida.
3. Comparar   la totalidad de requisitos de la hoja de vida.</t>
  </si>
  <si>
    <t>Hoja vida de las políticas sociales</t>
  </si>
  <si>
    <t>Las seis (6) hojas de vida de las políticas que lidera el Sector de Integración Social serán diligenciadas durante el mes de junio, con los avances y la actualización que se presente durante el primer semestre del año 2021.  Es importante denotar que al ser temas de política pública   se requiere tiempo para conocer avances de acuerdo con las etapas a las que se encuentran.  En el mes de enero del año en curso se recibieron las observaciones por parte de la Dirección de Análisis y Diseño Estratégico al Formato Hoja de Vida de Formulación y Actualización de las Políticas Sociales.</t>
  </si>
  <si>
    <t xml:space="preserve">Las seis (6) hojas de vida de las políticas que lidera el Sector de Integración Social serán diligenciadas durante el mes de junio, con los avances y la actualización que se presente durante el primer semestre del año 2021.   En el mes de febrero se realizaron los ajustes al Formato Hoja de Vida de Formulación y Actualización de las Políticas Sociales solicitados por la Dirección de Análisis y Diseño Estratégico y se realizó una mejora al formato aportando mayor espacio y claridad en la presentación de la información.  (Ver Adjunto 1). </t>
  </si>
  <si>
    <r>
      <t>Se puntualiza que las seis (6) hojas de vida de las políticas que lidera el Sector de Integración Social serán diligenciadas durante el mes de junio, con los avances y la actualización que se presente durante el primer semestre del año 2021.   En el mes de febrero se realizaron los ajustes al Formato Hoja de Vida de Formulación y Actualización de las Políticas Sociales solicitados por la Dirección de Análisis y Diseño Estratégico y se realizó una mejora al formato aportando mayor espacio y claridad en la presentación de la información; durante el mes de marzo se oficializó el formato, se encuentra en el Sistema Integrado de Gestión, en el proceso de Formulación y Articulación de las Políticas Sociales (https://sig.sdis.gov.co/index.php/es/formulacion-y-articulacion-de-las-politicas-sociales-documentos-asociados),   además se solicitó a las subdirecciones técnicas ubicar la información relacionada con los avances del año 2020 en el formato aprobado, esta información se subirá en la página en el mes de abril.</t>
    </r>
    <r>
      <rPr>
        <sz val="9"/>
        <color rgb="FFFF0000"/>
        <rFont val="Arial"/>
        <family val="2"/>
      </rPr>
      <t/>
    </r>
  </si>
  <si>
    <t>12/03/2021 No se generan observaciones o recomendaciones respecto al análisis presentados en el seguimiento al indicador de gestión.</t>
  </si>
  <si>
    <t>Se puntualiza que las seis (6) hojas de vida de las políticas que lidera el Sector de Integración Social serán diligenciadas durante el mes de junio, con los avances y la actualización que se presente durante el primer semestre del año 2021.   En el mes de febrero se realizaron los ajustes al Formato Hoja de Vida de Formulación y Actualización de las Políticas Sociales solicitados por la Dirección de Análisis y Diseño Estratégico, aportando mayor espacio y claridad en la presentación de la información; durante el mes de marzo se oficializó el formato, se encuentra en el mapa de procesos del Sistema de Gestión, en el proceso de Formulación y Articulación de las Políticas Sociales (https://sig.sdis.gov.co/index.php/es/formulacion-y-articulacion-de-las-politicas-sociales-documentos-asociados),   además se solicitó a las Subdirecciones Técnicas ubicar la información relacionada con los avances del año 2020 en el formato aprobado.  En el mes de abril se retroalimentó la información en el formato actualizado, se publicaron las seis (6) hojas de vida de las políticas en la página de SDIS. 
Política Pública de Infancia y Adolescencia de Bogotá.  
https://www.integracionsocial.gov.co/index.php/politicas-publicas/lidera-sdis/politica-publica-de-infancia-y-adolescencia
 Política Pública Social para El Envejecimiento y la Vejez  
https://www.integracionsocial.gov.co/index.php/politicas-publicas/lidera-sdis/politica-publica-envejecimiento-y-la-vejez
Política Pública de Juventud 
https://www.integracionsocial.gov.co/index.php/politicas-publicas/lidera-sdis/politica-publica-juventud
 Política Pública para las Familias 
https://www.integracionsocial.gov.co/index.php/politicas-publicas/lidera-sdis/politica-publica-familias
Política Pública de y para la Adultez 
https://www.integracionsocial.gov.co/index.php/politicas-publicas/lidera-sdis/politica-publica-de-y-para-la-adultez
 Política Pública para El Fenómeno de Habitabilidad en Calle 
https://www.integracionsocial.gov.co/index.php/politicas-publicas/lidera-sdis/politica-publica-habitabilidad-en-calle</t>
  </si>
  <si>
    <t xml:space="preserve">Los equipos de las políticas de las subdirecciones técnicas se encuentran formulando los planes de acción de las políticas en el marco de la armonización del CONPES, información que será ubicada en el las hojas de vida durante el mes de junio. 
El diligenciamiento de las seis (6) hojas de vida de las políticas que lidera el Sector de Integración Social incluyendo avances y actualización desarrollados durante el primer semestre del año 2021 se solicitará durante el mes de junio, para su aprobación durante el mes de julio. </t>
  </si>
  <si>
    <t>Los equipos de política de las subdirecciones técnicas se encuentran en la fase final de la formulación de los planes de acción de las políticas, en el marco de la armonización del CONPES, información que será incluida en la actualización de las hojas de vida para el primer semestre del 2021.  
Durante el periodo reportado, se solicitó vía correo electrónico a la Dirección Poblacional a los equipos de las subdirecciones técnicas el diligenciamiento de las seis (6) hojas de vida de las políticas que lidera el Sector de Integración Social, con el fin de presentar los avances y gestión desarrollada durante el primer semestre del año 2021(Anexo 5).  En este sentido, se da cumplimiento a lo programado teniendo en cuenta que se cuenta con las seis hojas de vida actualizadas con los parámetros establecidos para estos documentos (Anexos 6 a 11), se encuentran en proceso de revisión pendientes para publicación en la página web de la entidad durante el mes de julio.</t>
  </si>
  <si>
    <t>09/07/2021 Registrar avance cuantitativo, ya que el indicador es semestral, de acuerdo a su formulación,  para así verificar evidencias y su respectivo seguimiento.
12/07/2021 Revisar avance de acuerdo a la formulación del indicador, a su avance y evidencias, estas ultimas no se encuentran en la carpeta.
14/07/2021 No se generan observaciones o recomendaciones adicionales, respecto al análisis presentados en el seguimiento al indicador de gestión.</t>
  </si>
  <si>
    <t>GA-001</t>
  </si>
  <si>
    <t>Unidades operativas con medición del nivel de implementación de los lineamientos ambientales institucionales.</t>
  </si>
  <si>
    <t>Establecer el porcentaje de unidades operativas a las que se les realiza la medición de implementación de lineamientos ambientales institucionales.</t>
  </si>
  <si>
    <t xml:space="preserve">Atención oportuna por parte de las unidades operativas a los responsables de desarrollar la medición de la implementación de los lineamientos ambientales institucionales. </t>
  </si>
  <si>
    <t xml:space="preserve">(No. de unidades operativas con medición del nivel de implementación de los lineamientos ambientales institucionales / No. total de unidades operativas bajo inventario en el periodo ) * 100  </t>
  </si>
  <si>
    <t>* Lista y acta de asistencia de la intervención (medición del nivel de implementación de los lineamientos ambientales institucionales)
* Inventario de unidades operativas</t>
  </si>
  <si>
    <t>Numerador: Sumar las unidades operativas con soportes de intervención (medición del nivel de implementación de los lineamientos ambientales institucionales) acumuladas.
Denominador: Se tomará el numero de unidades operativas del último inventario del periodo.
Nota: El resultado del indicador de la vigencia será el del último periodo.</t>
  </si>
  <si>
    <t>Acta de intervención con su respectiva lista de asistencia</t>
  </si>
  <si>
    <t>Teniendo en cuenta las condiciones de la entidad en cuanto a el estado de emergencia sanitaria generada por la pandemia del Coronavirus COVID-19, la nueva normalidad y el cumplimiento de las metas ambientales establecidas por la entidad, para esta vigencia se logra adelantar durante este mes las acciones de planeación ambiental por parte del equipo ambiental, que se requieren para el cumplimiento de lo planeado.
Por lo anterior, se logra establecer la metodología para adelantar en esta vigencia, las intervenciones ambientales en las unidades operativas y administrativas de la SDIS de manera presencial desde la Dirección de Gestión Corporativa y el equipo de gestión ambiental, garantizando que se desarrollen las acciones de bioseguridad y logrando actualizar la información ambiental no solo documental sino también de infraestructura y de cumplimiento normativo in situ.</t>
  </si>
  <si>
    <t>11/03/2021. No se generan observaciones o recomendaciones respecto al análisis presentado en el seguimiento al indicador de gestión.</t>
  </si>
  <si>
    <t>Para este mes se logró cumplir con las intervenciones ambientales programadas de manera presencial, de tal forma que los referentes ambientales de las subdirecciones técnicas y gestores ambientales locales del equipo ambiental adelantaron el acompañamiento, seguimiento, verificación, control y reporte del cumplimento de los lineamientos ambientales junto con los responsables ambientales en cada unidad operativa y/o administrativa mejorando las condiciones ambientales institucionales y consolidando los niveles de implementación institucional de la gestión ambiental.</t>
  </si>
  <si>
    <t>Durante el periodo del reporte (I trimestre) desde la Dirección de Gestión Corporativa - Equipo de Gestión Ambiental, se realizaron y aprobaron un  total de 24 intervenciones ambientales, las cuales se encuentran distribuidas de la siguiente manera, en el mes de Febrero 14 intervenciones ambientales y en el mes de marzo 10 intervenciones ambientales,  de un total  de las 494 unidades operativas activas y reportadas para el trimestre, dichas intervenciones fueron adelantadas por los referentes ambientales técnicos y gestores ambientales locales de la entidad.
Estas intervenciones ambientales, se encuentran territorializadas de la siguiente manera:
TOTAL TRIMESTRE: BARRIOS UNIDOS 2, BOSA 2, CIUDAD BOLÍVAR 1, ENGATIVÁ 4, FONTIBÓN 1, KENNEDY 1, LOS MÁRTIRES 1, PUENTE ARANDA 2, SAN CRISTÓBAL 1, SUBA 4, USAQUÉN 1, USME 4.
Evidencias: Se tienen una carpeta para cada mes, en donde se encuentra los 24 pdf, con las actas de intervención ambiental por cada unidad operativa intervenida  (matriz de intervención) y la lista de asistencia de intervención.
Por otra parte, a continuación, se informan los logros presentados en el trimestre:
Teniendo en cuenta las condiciones de la entidad en cuanto a el estado de emergencia sanitaria generada por la pandemia del Coronavirus COVID-19 y al cumplimiento de las metas ambientales establecidas por la entidad, para esta vigencia se logra adelantar durante el primer trimestre, las intervenciones ambientales presenciales garantizando las acciones de bioseguridad y logrando actualizar la información ambiental no solo documental sino también de infraestructura y de cumplimiento normativo in situ, por parte del equipo de referentes ambientales técnicos dando cumplimiento de lo planeado.
Por lo anterior, se logró cumplir con el 100% de las intervenciones ambientales programadas para el trimestre de manera presencial (se desarrollaron y aprobaron un total de 24 intervenciones ambientales) teniendo en cuenta el cierre de unidades operativas y administrativas por la pandemia y la contratación del personal ambiental, referentes ambientales y responsables ambientales,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</si>
  <si>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14/04/2021. No se generan observaciones o recomendaciones respecto al análisis presentado en el seguimiento al indicador de gestión.</t>
  </si>
  <si>
    <t>Para este mes se logró aumentar el desarrollo de las intervenciones ambientales de conformidad con las programadas, estas se realizaron de manera presencial, de tal forma que los referentes ambientales de las subdirecciones técnicas y gestores ambientales locales del equipo ambiental adelantaron el acompañamiento, seguimiento, verificación, control y reporte del cumplimento de los lineamientos ambientales junto con los responsables ambientales en cada unidad operativa y/o administrativa, logrando la medición del nivel porcentual de implementación de la gestión ambiental y mejorando las condiciones ambientales institucionales.</t>
  </si>
  <si>
    <t>14/05/2021. No se generan observaciones o recomendaciones respecto al análisis presentado en el seguimiento al indicador de gestión.</t>
  </si>
  <si>
    <t>Para este mes, se desarrolló la programación de la semana ambiental por parte del equipo ambiental y aleatoriamente se adelantaron las intervenciones ambientales presenciales programadas, logrando aumentar el porcentaje de cumplimento del indicador de manera representativa. Estas intervenciones fueron adelantadas por parte de los referentes ambientales de las subdirecciones técnicas y los gestores ambientales locales del equipo ambiental.
Con el desarrollo de estas intervenciones también se logró adelantar el acompañamiento, seguimiento, verificación, control y reporte del cumplimento de los lineamientos ambientales en cada unidad operativa y/o administrativa, logrando la medición del nivel porcentual de implementación de la gestión ambiental y mejorando las condiciones ambientales institucionales y el desempeño ambiental.</t>
  </si>
  <si>
    <t>18/06/2021. No se generan observaciones o recomendaciones respecto al análisis presentado en el seguimiento al indicador de gestión.</t>
  </si>
  <si>
    <t>Durante el periodo del reporte (II trimestre) desde la Dirección de Gestión Corporativa - Equipo de Gestión Ambiental, se realizaron y aprobaron un  total de 229 intervenciones ambientales, las cuales fueron programadas y se encuentran distribuidas de la siguiente manera, en el mes de Abril  53 intervenciones ambientales, en el mes de Mayo 87 intervenciones ambientales y en el mes de Junio 89 intervenciones ambientales,  de un total  de las 592 unidades operativas activas y reportadas para el trimestre, dichas intervenciones fueron adelantadas por los referentes ambientales técnicos y gestores ambientales locales de la entidad.
Estas intervenciones ambientales, se encuentran territorializadas de la siguiente manera:
TOTAL TRIMESTRE: ANTONIO NARIÑO 6, BARRIOS UNIDOS 9, BOSA 21, CHAPINERO 7,  CIUDAD BOLÍVAR 18, ENGATIVÁ 16, FONTIBÓN 10, FUERA DE BOGOTÁ 3, KENNEDY 21, LA CANDELARIA 2, LOS MÁRTIRES 13, PUENTE ARANDA 11, RAFAEL URIBE URIBE  5, SAN CRISTÓBAL 17, SANTA FÉ 14, SUBA 21, TEUSAQUILLO 5, TUNJUELITO 6, USAQUÉN 12, USME 12.
Evidencias: Se tienen una carpeta para cada mes, en donde se encuentra los 229 pdf, con las actas de intervención ambiental por cada unidad operativa intervenida  (matriz de intervención) y la lista de asistencia de intervención.
Por otra parte, a continuación, se informan los logros presentados en el trimestre:
Se logró adelantar y aumentar considerablemente durante el segundo trimestre, la cantidad de intervenciones ambientales presenciales garantizando las acciones de bioseguridad y logrando actualizar la información ambiental no solo documental sino también de infraestructura y de cumplimiento normativo in situ, por parte del equipo de referentes ambientales técnicos dando cumplimiento a lo planeado.
Por lo anterior, se logró cumplir con el 100% de las intervenciones ambientales programadas para el trimestre de manera presencial (se desarrollaron y aprobaron un total de 229 intervenciones ambientales y un acumulado de 253 intervenciones),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</si>
  <si>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15/07/2021. No se generan observaciones o recomendaciones respecto al análisis presentado en el seguimiento al indicador de gestión.</t>
  </si>
  <si>
    <t>Gestión contractual</t>
  </si>
  <si>
    <t>GEC-001</t>
  </si>
  <si>
    <t>Circular N° 013 del 28/04/2020</t>
  </si>
  <si>
    <t xml:space="preserve">Solicitud de liquidaciones de contratos tramitadas </t>
  </si>
  <si>
    <t>Determinar el número de liquidaciones tramitadas de contratos, convenios y terminaciones anticipadas en el periodo, gestionadas por el equipo de Liquidaciones para la firma de la Asesora del Despacho delegada. En las liquidaciones las partes establecen las condiciones jurídicas, técnicas y financieras, que le pongan  fin al negocio jurídico, respetando las condiciones contractuales pactadas y cumpliendo a cabalidad con los principios generales que rigen el estatuto de contratación para la administración pública.</t>
  </si>
  <si>
    <t>Radicación para tramite de liquidación por fuera de los términos legales y con la documentación pertinente, de acuerdo a lo estipulado en el artículo 60 de la Ley 80 de 1993, modificado por el artículo 217 del Decreto Nacional 019 del 2012 y el artículo 11 de la Ley 1150 del 2007.</t>
  </si>
  <si>
    <t>(No. de solicitudes de liquidaciones tramitadas en el periodo / No. de solicitudes de liquidaciones radicadas en el período) * 100</t>
  </si>
  <si>
    <t xml:space="preserve">Base consolidada de liquidaciones </t>
  </si>
  <si>
    <t>Tomar el número de solicitudes de liquidaciones y terminaciones anticipadas tramitadas por el equipo de liquidaciones en el periodo, del 1 al 30 de cada mes y dividirlo en el número de solicitudes radiadas en el periodo, del 20 al 20 de cada mes.
Nota: el resultado del indicar al final de la vigencia será acumulado.</t>
  </si>
  <si>
    <t>Base consolidada de liquidaciones con el resumen de la gestión realizada</t>
  </si>
  <si>
    <t xml:space="preserve">Para enero los supervisores e interventores, radicaron ante el grupo de liquidaciones, 45 solicitudes de liquidaciones de contratos y 5 terminaciones anticipadas, para un total de 50 solicitudes de trámite liquidatorio, de las cuales se tramitaron en el mes de enero 46, con un cumplimiento de un 92%.
El resultado de este indicador, se debe a las siguientes acciones implementadas: se continuo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</si>
  <si>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23/03/2021 No se generan observaciones o recomendaciones respecto al análisis presentado en el seguimiento al indicador de gestión.</t>
  </si>
  <si>
    <t xml:space="preserve">Para febrero los supervisores e interventores, radicaron ante el grupo de liquidaciones, 50 solicitudes de liquidaciones de contratos y 8 terminaciones anticipadas, para un total de 58 solicitudes de trámite liquidatorio, de las cuales se tramitaron en el mes de febrero 52, con un cumplimiento de un 90%.
El resultado de este indicador, se debe a que el equipo no contaba con todos los profesionales, dado que un alto porcentaje se encontraba sin contrato, de igual firma se continuaron con las siguientes acciones implementadas: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</si>
  <si>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Para marzo los supervisores e interventores, radicaron ante el grupo de liquidaciones, 22 solicitudes de liquidaciones de contratos y 03 terminaciones anticipadas, para un total de 25 solicitudes de trámite liquidatorio, de las cuales se tramitaron en el mes de marzo 24, con un cumplimiento de un 96%.
El resultado de este indicador, se debe a que el equipo no contaba con todos los profesionales, dado que un alto porcentaje se encontraba sin contrato, de igual firma se continuaron con las siguientes acciones implementadas: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aunque para este mes el porcentaje programado no fue tan alto, dado que las áreas técnicas radicaron menos liquidaciones que en los meses anteriores.</t>
  </si>
  <si>
    <t>14/04/2021 Verificar el valor ejecutado reportado, ya que se relacionan 24 (tal y como esta en la evidencia) y en  análisis se indican 20.
15/04/2021 No se generan observaciones o recomendaciones adicionales,  respecto al análisis presentado en el seguimiento al indicador de gestión.</t>
  </si>
  <si>
    <t>Para abril los supervisores e interventores, radicaron ante el grupo de liquidaciones, 27 solicitudes de liquidaciones de contratos y 04 terminaciones anticipadas, para un total de 31 solicitudes de trámite liquidatorio, de las cuales se tramitaron en el mes de abril 28, con un cumplimiento de un 90%.
 Se ha continuado con las siguientes acciones implementadas para el procedimiento de liquidación: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aunque para este mes el porcentaje programado no fue tan alto, dado que las áreas técnicas radicaron menos liquidaciones que en los meses anteriores.</t>
  </si>
  <si>
    <t>14/04/2021 Por favor verificar, ya que el valor total reportado no es coherente con el avance cuantitativo y evidencias aportadas, adicionalmente se recomienda indicar que pasa con las liquidaciones que no se tramitaron en el mes anterior.
18/05/2021 No se generan observaciones o recomendaciones adicionales, respecto al análisis presentado en el seguimiento al indicador de gestión.</t>
  </si>
  <si>
    <t xml:space="preserve">Para mayo los supervisores e interventores, radicaron ante el grupo de liquidaciones, 89 solicitudes de liquidaciones de contratos y 2 terminaciones anticipadas, para un total de 91 solicitudes de trámite liquidatorio, de las cuales se tramitaron en el mes de mayo 86, con un cumplimiento de un 95%.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</si>
  <si>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16/06/2021 Se recomienda indicar que sucede con las solicitudes que quedaron pendientes en el mes anterior y en el presente mes.
No se generan observaciones o recomendaciones adicionales, respecto al análisis presentado en el seguimiento al indicador de gestión.</t>
  </si>
  <si>
    <t xml:space="preserve">Para junio los supervisores e interventores, radicaron ante el grupo de liquidaciones 63 solicitudes de liquidaciones de contratos y 2 terminaciones anticipadas, para un total de 65 solicitudes de trámite liquidatorio, de las cuales se tramitaron en el mes de Junio 62, con un cumplimiento de un 95%.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</si>
  <si>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13/07/2021 No se generan observaciones o recomendaciones adicionales, respecto al análisis presentado en el seguimiento al indicador de gestión.</t>
  </si>
  <si>
    <t>GEC-002</t>
  </si>
  <si>
    <t>Solicitudes de modificaciones tramitadas</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</si>
  <si>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</si>
  <si>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</si>
  <si>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</si>
  <si>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seguimiento de modificaciones Contractuales</t>
  </si>
  <si>
    <t>Se toman las modificaciones tramitadas y se divide sobre las modificaciones radicadas por 100.
Nota: el resultado del indicar al final de la vigencia será acumulado.</t>
  </si>
  <si>
    <t>Registro de seguimiento a las modificaciones contractuales</t>
  </si>
  <si>
    <t>Para el mes de enero del 2021, el estado de las solicitudes de modificaciones contractuales radicadas se da de la siguiente manera: de un total  200 solicitudes de modificaciones de contratos radicadas, se tramitaron dentro del término 189 para un resultado de 95%, las 11 restantes se devolvieron por solicitud del área técnica o porque se enviaron ya vencidas y se debían rechazar.</t>
  </si>
  <si>
    <t xml:space="preserve">Para el mes de febrero del 2021, el estado de las solicitudes de modificaciones contractuales radicadas se da de la siguiente manera: de un total  105 solicitudes de modificaciones de contratos radicadas, se tramitaron dentro del término 99 para un resultado de 94%, las 6 restantes se devolvieron por solicitud del área técnica o porque se enviaron ya vencidas y se debían rechazar. </t>
  </si>
  <si>
    <t>23/03/2021 No se generan observaciones o recomendaciones  respecto al análisis presentado en el seguimiento al indicador de gestión.</t>
  </si>
  <si>
    <t xml:space="preserve">Para el mes de marzo del 2021, el estado de las solicitudes de modificaciones contractuales radicadas se da de la siguiente manera: de un total 234 solicitudes de modificaciones de contratos radicadas, se tramitaron dentro del término 207 para un resultado de 88%, los 27 restantes se devolvieron por solicitud del área técnica o porque se enviaron ya vencidas y se debían rechazar. </t>
  </si>
  <si>
    <t>14/04/2021 No se generan observaciones o recomendaciones  respecto al análisis presentado en el seguimiento al indicador de gestión.</t>
  </si>
  <si>
    <t xml:space="preserve">Para el mes de abril  del 2021, el estado de las solicitudes de modificaciones contractuales radicadas se da de la siguiente manera: de un total 121 solicitudes de modificaciones de contratos radicadas, se tramitaron dentro del término 117 para un resultado de 97%, las 4 restantes se devolvieron por solicitud del área técnica o porque se enviaron ya vencidas y se debían rechazar. </t>
  </si>
  <si>
    <t>13/05/2021 No se generan observaciones o recomendaciones  respecto al análisis presentado en el seguimiento al indicador de gestión.</t>
  </si>
  <si>
    <t xml:space="preserve">Para el mes de mayo  del 2021, el estado de las solicitudes de modificaciones contractuales radicadas se da de la siguiente manera: de un total 199 solicitudes de modificaciones de contratos radicadas, se tramitaron dentro del término 180 para un resultado de 90%, las 19 restantes se devolvieron por solicitud del área técnica o porque se enviaron ya vencidas y se debían rechazar. </t>
  </si>
  <si>
    <t>16/06/2021 No se generan observaciones o recomendaciones  respecto al análisis presentado en el seguimiento al indicador de gestión.</t>
  </si>
  <si>
    <t xml:space="preserve">Para el mes de junio  del 2021, el estado de las solicitudes de modificaciones contractuales radicadas se da de la siguiente manera: de un total 142 solicitudes de modificaciones de contratos radicadas, se tramitaron dentro del término 135 para un resultado de 95%, las 07 restantes se devolvieron por solicitud del área técnica o porque se enviaron ya vencidas y se debían rechazar. </t>
  </si>
  <si>
    <t>13/07/2021 Verificar evidencia ya que no se identifican el total de solicitudes tramitadas.
No se generan observaciones o recomendaciones adicionales, respecto al análisis presentado en el seguimiento al indicador de gestión.</t>
  </si>
  <si>
    <t>GEC-003</t>
  </si>
  <si>
    <t>Cumplimiento de procesos radicados</t>
  </si>
  <si>
    <t>Establecer el nivel de cumplimiento de los procesos radicados por las diferentes áreas de la entidad, frente a los contratos avalados por la Subdirección de Contratación para que las áreas técnicas aprueben e inicien su ejecución contractual.</t>
  </si>
  <si>
    <t>Radicación de los procesos contractuales formulados en Plan Anual de Adquisiciones que cuenten con los lineamientos establecidos en el Manual de contratación y supervisión y el documento interno de trabajo (Cartilla ABC de contratación)</t>
  </si>
  <si>
    <t>(No. de contratos radicados en la Subdirección de Contratación / No. de contratos gestionados y avalados por la Subdirección de Contratación en el mes) * 100</t>
  </si>
  <si>
    <t>Registro obtenido de matriz de contratación.</t>
  </si>
  <si>
    <t>Se toma el numero de los contratos radicados por las diferentes áreas y registrados en la matriz de contratación en el periodo del 1 al 30 de cada mes y se divide por el número de contratos gestionados y avalados por la Subdirección de Contratación, para que las áreas técnicas aprueben e inicien la ejecución contractual del 20 al 20 de cada mes.
Nota: el resultado del indicar al final de la vigencia será acumulado.</t>
  </si>
  <si>
    <t xml:space="preserve">Base de datos mensual </t>
  </si>
  <si>
    <t xml:space="preserve">Para la vigencia 2021, al equipo de contratación directa organizo una restructuración, de acuerdo a lineamientos de directivas de la entidad. A la cual se le denomina la Modernización de Contratación, en antelación la contratación directa ha sufrido cambios significativos y en su prueba de pilotaje se han encontrado algunas dificultades:
1. El Plan anual de adquisiciones se cargo en la plataforma transaccional SECOP II, a partir del 15 de enero del 2021, lo cual posibilito que a partir de esa fecha se lograrán crear los procesos en SECOP II.
2.. Se encontraron inconvenientes con el aplicativo de APOLÖ, para el respectivo seguimiento de cada uno de los procesos.
3. El flujo que tiene el aplicativo de SEVEN contaba con alrededor de 22 pasos, los cual realizaba muy dispendioso el proceso y a la fecha se lograron reducir 7 pasos de estos.
Por lo anterior, en mención de 607 procesos radicado a corte al 31  de enero solo se adjudico un proceso, dando por lo anterior un incumplimiento al indicador de enero. </t>
  </si>
  <si>
    <t>23/03/2021 Por favor verificar el avance, ya que se indica que la información es con corte a 20 de enero y debe ser a 31 de enero.
24/03/2021 No se generan observaciones o recomendaciones adicionales respecto al análisis presentado en el seguimiento al indicador de gestión.</t>
  </si>
  <si>
    <t>Para el mes de febrero del 2021 y de acuerdo con los cambios que ha tenido la Modernización de la Contratación, se radicaron un total de 1670 contratos de prestación de recurso humano, para este mes se tramitaron 399 contratos por la Subdirección de Contratación, dando un cumplimiento del 24% en el indicador. El proceso de Modernización de la Contratación Directa, continua ajustándose de acuerdo a los lineamientos de la alta gerencia.</t>
  </si>
  <si>
    <t>23/03/2021 Por favor verificar el análisis, ya que se indica que se han continuado con modificaciones sobre el indicador y es sobre le procedimiento.
24/03/2021 No se generan observaciones o recomendaciones adicionales respecto al análisis presentado en el seguimiento al indicador de gestión.</t>
  </si>
  <si>
    <t>Para el mes de marzo del 2021 y de acuerdo con los cambios que ha tenido la Modernización de la Contratación, se radicaron un total de 2370 contratos de prestación de recurso humano, para este mes se tramitaron 2440 contratos, el ejecutado es mas alto que la radicación dado que este un rezago que había quedado del mes anterior, dando un sobrecumplimiento del 103% en el indicador.</t>
  </si>
  <si>
    <t>Para el mes de abril del 2021 y de acuerdo con los cambios que ha tenido la Modernización de la Contratación, se radicaron un total de 1924 contratos de prestación de recurso humano, para este mes se tramitaron 2526 contratos, el ejecutado es mas alto que la radicación dado que este es un rezago que había quedado del mes anterior, dando un sobrecumplimiento del 131% en el indicador.</t>
  </si>
  <si>
    <t>Para el mes de mayo del 2021 y de acuerdo con los cambios que ha tenido la Modernización de la Contratación, se radicaron un total de 1678 contratos de prestación de recurso humano, para este mes se tramitaron 1399 contratos,  dando un cumplimiento del 83% en el indicador. 
Las radicaciones pendientes quedarán para inicio de ejecución el próximo mes.</t>
  </si>
  <si>
    <t>16/06/2021 Se recomienda indicar que sucede con las solicitudes que quedaron pendientes en el mes anterior y en el presente mes. 
No se generan observaciones o recomendaciones adicionales, respecto al análisis presentado en el seguimiento al indicador de gestión.</t>
  </si>
  <si>
    <t>Para el mes de junio del 2021 y de acuerdo con los cambios que ha tenido la Modernización de la Contratación, se radicaron un total de 786 contratos de prestación de recurso humano, para este mes se tramitaron 971 contratos,  dando un cumplimiento del 124% en el indicador. 
Se da un sobrecumplimiento del indicador, debido a que se tenia un rezago del mes anterior en darle inicio a la ejecución de algunos contratos.</t>
  </si>
  <si>
    <t>7565 - Suministro de espacios adecuados, inclusivos y seguros para el desarrollo social integral</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</si>
  <si>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</si>
  <si>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GIF-7565-001</t>
  </si>
  <si>
    <t>Construcción y Reforzamiento y/o restitución de equipamientos.</t>
  </si>
  <si>
    <t>Determinar el número de obras construidas, reforzadas y/o restituidas en relación con los predios administrados por la Secretaría Distrital de Integración Social, para garantizar la prestación de los servicios sociales.</t>
  </si>
  <si>
    <t>Gestión predial, asignación de recursos, desarrollo de estudios y diseños completos, obtención de Licencias de construcción, Gestión precontractual (Contratos adjudicados y legalizados), cumplimiento de protocolos de bioseguridad en respuesta a situaciones de emergencia social y sanitaria, así como el seguimiento adecuado.</t>
  </si>
  <si>
    <t>(No. De proyectos construidos, reforzados y/o restituidos/ No. de proyectos programados para construir, reforzar y/o restituir) *100</t>
  </si>
  <si>
    <t>Plan de acción proyecto estratégico 7565 - Subdirección de Plantas Físicas.</t>
  </si>
  <si>
    <t>El indicador se mide con respecto a los proyectos de obra nueva, reforzamiento y/o restitución terminados, de la programación anual de la meta.
La magnitud programada para la vigencia 2021, será de 4 proyectos de obra nueva.</t>
  </si>
  <si>
    <t>Informes mensuales o semanales de interventoría o supervisión o acta de terminación.</t>
  </si>
  <si>
    <r>
      <rPr>
        <b/>
        <sz val="9"/>
        <color theme="1"/>
        <rFont val="Arial"/>
        <family val="2"/>
      </rPr>
      <t xml:space="preserve">OBRA NUEVA:
CD GRANADA SUR
</t>
    </r>
    <r>
      <rPr>
        <sz val="9"/>
        <color theme="1"/>
        <rFont val="Arial"/>
        <family val="2"/>
      </rPr>
      <t xml:space="preserve">ENERO DE 2021: Acorde con el informe Semanal No 51 del periodo comprendido entre el 25 de enero al 31 de enero de 2021, se tiene un avance programado del 96,85% y un avance ejecutado correspondiente al 90,90%
</t>
    </r>
    <r>
      <rPr>
        <b/>
        <sz val="9"/>
        <color theme="1"/>
        <rFont val="Arial"/>
        <family val="2"/>
      </rPr>
      <t xml:space="preserve">* CD BELLA FLOR
</t>
    </r>
    <r>
      <rPr>
        <sz val="9"/>
        <color theme="1"/>
        <rFont val="Arial"/>
        <family val="2"/>
      </rPr>
      <t xml:space="preserve">ENERO 2021:: Según el reporte semanal No 13 con corte al 30 de enero de 2021 se tiene un avance programado de 5,68% y un avance ejecutado del 3,81%, presentando un atraso del 1.87%, sin embargo se continúa avanzando en la estructura de cimentación y posicionamiento y amarre de hierros. 
</t>
    </r>
    <r>
      <rPr>
        <b/>
        <sz val="9"/>
        <color theme="1"/>
        <rFont val="Arial"/>
        <family val="2"/>
      </rPr>
      <t xml:space="preserve">* CD San David
</t>
    </r>
    <r>
      <rPr>
        <sz val="9"/>
        <color theme="1"/>
        <rFont val="Arial"/>
        <family val="2"/>
      </rPr>
      <t xml:space="preserve">OBRA: ENERO DE 2021: Se firma acta de inicio el 14 de enero de 2021, según informe semanal No 2 a corte del 2 de Febrero de 2021, se tiene un avance programado del 0,15% con un avance ejecutado del 0,20%.
</t>
    </r>
    <r>
      <rPr>
        <b/>
        <sz val="9"/>
        <color theme="1"/>
        <rFont val="Arial"/>
        <family val="2"/>
      </rPr>
      <t xml:space="preserve">
JI BERTHA RODRIGUEZ RUSSI
</t>
    </r>
    <r>
      <rPr>
        <sz val="9"/>
        <color theme="1"/>
        <rFont val="Arial"/>
        <family val="2"/>
      </rPr>
      <t>ENERO DE 2021:Según informe semanal No 104 se tiene un avance programado del 88.18% y un avance ejecutado del 93.31%</t>
    </r>
  </si>
  <si>
    <t>15/03/2021 No se generan observaciones respecto al análisis presentado en el seguimiento al indicador de gestión. Solo se deja la siguiente recomendación y es continuar con las actividades o acciones pertinentes para lograr cumplir con la meta propuesta.</t>
  </si>
  <si>
    <r>
      <rPr>
        <b/>
        <sz val="9"/>
        <color theme="1"/>
        <rFont val="Arial"/>
        <family val="2"/>
      </rPr>
      <t xml:space="preserve">OBRA NUEVA:
CD GRANADA SUR
</t>
    </r>
    <r>
      <rPr>
        <sz val="9"/>
        <color theme="1"/>
        <rFont val="Arial"/>
        <family val="2"/>
      </rPr>
      <t xml:space="preserve">FEBRERO 2021: El proyecto cuenta con terminación contractual de fecha del 24 de febrero de 2021, se realizó recorrido para verificación de las actividades terminadas a la fecha, cerrando el proyecto al 99% dado que se encuentra en tramite la conexión definitiva por parte de las empresas de e energía, gas natural, y acueducto, se suscribe acta de terminación. OBRA TERMINADA
</t>
    </r>
    <r>
      <rPr>
        <b/>
        <sz val="9"/>
        <color theme="1"/>
        <rFont val="Arial"/>
        <family val="2"/>
      </rPr>
      <t xml:space="preserve">* CD BELLA FLOR
</t>
    </r>
    <r>
      <rPr>
        <sz val="9"/>
        <color theme="1"/>
        <rFont val="Arial"/>
        <family val="2"/>
      </rPr>
      <t xml:space="preserve">FEBRERO 2021: Según el reporte semanal No. 17 con corte al 01 de marzo de 2021 se tiene un avance programado del 19.21% y un avance ejecutado del 15.25%, lo que representa un atraso del 3.96%. Durante el periodo, se han adelantado actividades como: concreto de tanque de almacenamiento, zapatas, vigas de cimentación, excavación y rellenos para cimentación y se inicia suministro e instalación de placa en concreto.
</t>
    </r>
    <r>
      <rPr>
        <b/>
        <sz val="9"/>
        <color theme="1"/>
        <rFont val="Arial"/>
        <family val="2"/>
      </rPr>
      <t xml:space="preserve">* CD San David
</t>
    </r>
    <r>
      <rPr>
        <sz val="9"/>
        <color theme="1"/>
        <rFont val="Arial"/>
        <family val="2"/>
      </rPr>
      <t xml:space="preserve">FEBRERO 2021: Según el reporte semanal No. 6 con corte al 28 de febrero de 2021 se tiene un avance programado del 2.40% y un avance ejecutado del 1.35%, lo que representa un atraso del 1.04%. Durante el periodo se han adelantado actividades como: excavaciones para zapatas, donde se identifica el suelo de cimentación siendo necesario que los profesionales de geotécnica del contratista de obra, interventor de obra y consultor.
INTERVENTORÍA:  ENERO DE 2021: Se firma acta de inicio 14 de enero de 2021.
</t>
    </r>
    <r>
      <rPr>
        <b/>
        <sz val="9"/>
        <color theme="1"/>
        <rFont val="Arial"/>
        <family val="2"/>
      </rPr>
      <t>JI BERTHA RODRIGUEZ RUSSI</t>
    </r>
    <r>
      <rPr>
        <sz val="9"/>
        <color theme="1"/>
        <rFont val="Arial"/>
        <family val="2"/>
      </rPr>
      <t xml:space="preserve">
FEBRERO 2021: Se firma acta de terminación de proyecto con fecha del 17 de febrero de 2021, se realizan observaciones al contratista de obra, las cuales deben ser realizadas para ser verificadas el 4 de marzo de 2021. OBRA TERMINADA</t>
    </r>
  </si>
  <si>
    <t>OBRA NUEVA
*CD GRANADA SUR
MARZO DE 2021: Se encuentra en trámite las conexiones definitivas de energía ante el operador de red ENEL  - CODENSA, así como acueducto y alcantarillado con el operador de red EAAB ya que las redes domiciliarias se encuentras aprobadas.
* CD BELLA FLOR
MARZO DE 2021 : Según el reporte semanal No 21 con corte al 27 de Marzo de 2021, el proyecto tiene un avance programado de 31,54% y un avance ejecutado del 21,08%, presentando un atraso del 10,46%, se continúa avanzando en la estructura posicionamiento y amarre de hierros de la estructura alta.
* CD San David
MARZO DE 2021: Según el reporte semanal No 10. con corte al 29 de marzo de 2021, se tiene un avance programado acumulado del 12,14% y un avance ejecutado del 6,72%, lo anterior evidencia un atraso del -5,42% ocasionado por las lluvias.
JI BERTHA RODRIGUEZ RUSSI
MARZO 2021: Se adelanta por parte del contratista de obra, la subsanación a las observaciones realizadas para el recibo a entera satisfacción por parte de la entidad FINDETER e inicio de liquidación.</t>
  </si>
  <si>
    <t>20/04/2021 No se generan observaciones respecto al análisis presentado en el seguimiento al indicador de gestión. Solo se deja la siguiente recomendación y es continuar con las actividades o acciones pertinentes para lograr cumplir con la meta propuesta.</t>
  </si>
  <si>
    <t xml:space="preserve">OBRA NUEVA
* CD BELLA FLOR
ABRIL DE 2021: Según el reporte semanal No 26 con corte al 3 de Mayo de 2021 el proyecto tiene un avance programado de 43,54% y un avance ejecutado del 28,19%, presentando un atraso del 15,35%, el atraso obedece a que se presentaron mayores cantidades de obras, que implicó realizar la actualización de la programación y el balance presupuestal del contrato de obra. 
* CD San David
ABRIL DE 2021:  Según el reporte semanal No 15. con corte al 3 de Mayo de 2021, el proyecto tiene un avance programado acumulado del 20,55% y un avance ejecutado del 17,22%, lo anterior evidencia un atraso del -3,32% ocasionado a que se presentaron mayores cantidades de obra en ciclopedo y excavaciones. </t>
  </si>
  <si>
    <t>14/05/2021 No se generan observaciones respecto al análisis presentado en el seguimiento al indicador de gestión. Solo se deja la siguiente recomendación y es continuar con las actividades o acciones pertinentes para lograr cumplir con la meta propuesta.</t>
  </si>
  <si>
    <t xml:space="preserve">OBRA NUEVA
En el marco del Plan de Desarrollo " Un nuevo contrato social y ambiental para el siglo XXI", la Secretaría Distrital de Integración Social terminó un (1) nuevo centro día denominado “Granada Sur” ubicado en la localidad de San Cristóbal, para la atención de 100 Adultos Mayores.
Aunado a lo anterior, avanza en la ejecución de la siguientes obras:
* CD BELLA FLOR
MAYO DE 2021: Según el reporte semanal No 30 con corte al 31 de Mayo de 2021 presenta un avance programado del 43,53% y un avance ejecutado del 39,44%, presentando un atraso del 4,09%, que radica en las mayores y cantidades de obras, lo cual conlleva a la actualización de la programación y el balance presupuestal del contrato de obra. 
* CD San David
MAYO DE 2021: Según el reporte semanal No 19. con corte al 31 de Mayo de 2021, se tiene un avance programado acumulado del 27,28% y un avance ejecutado del 22,67%, lo anterior evidencia un atraso del -4,61%,el atraso ocasionado por las fuertes lluvias en el sector, y sumado a ello las diferentes manifestaciones presentadas, lo que han imposibilitado la oportunidad de la llegada del concreto a obra. </t>
  </si>
  <si>
    <t>14/05/2021 No se generan observaciones respecto al análisis presentado en el seguimiento al indicador de gestión. Solo se deja la siguiente recomendación y es continuar con las actividades o acciones pertinentes para lograr cumplir con la meta propuesta.
Por otro lado, se tiene la siguiente observación del formato en general del seguimiento a los indicadores: en la retroalimentación enviada en el correo pasado del 14/05/2021, se adjunto el formato con la actualización de los indicadores con sus respectivas retroalimentaciones. Se solicita que continuemos en ese formato el reporte de los indicadores y trasladar el reporte de este mes y la retroalimentación aquí descrita.</t>
  </si>
  <si>
    <t>La programación para la vigencia 2021 corresponde a cuatro (4) proyectos de obra nueva, de los cuales al cierre del primer semestre han sido finalizados dos (2), representando así, el avance del 50% de la meta.
OBRA NUEVA
En el marco del Plan de Desarrollo " Un nuevo contrato social y ambiental para el siglo XXI", la Secretaría Distrital de Integración Social terminó un (1) nuevo centro día denominado “Granada Sur” ubicado en la localidad de San Cristóbal, para la atención de 100 Adultos Mayores.
Aunado a lo anterior, avanza en la ejecución de la siguientes obras:
* CD BELLA FLOR
JUNIO DE 2021: Según el reporte semanal No 34 con corte al 28 de junio de 2021, el proyecto de obra presenta un avance programado de 59,07% y un avance ejecutado del 55,08%, presentando un atraso del 3,99%, el atraso que se radica en las mayores y cantidades de obras, lo cual conlleva a la actualización de la programación y el balance presupuestal del contrato de obra. 
* CD San David
JUNIO DE 2021:  Según el reporte semanal No 24. con corte al 7 de Julio de 2021, el proyecto de obra presenta un avance programado acumulado del 40,03% y un avance ejecutado del 36,36%, lo anterior evidencia un atraso del -3,67%. El atraso presentado se debe a las fuertes lluvias en el sector, y sumado a ello las diferentes manifestaciones presentadas, lo que han imposibilitado la llegada del concreto a obra.</t>
  </si>
  <si>
    <t>12/07/2021 Una vez realizada la revisión al reporte de avance cuantitativo y cualitativo tengo las siguientes observaciones y recomendaciones: para esta vigencia (enero a junio) según la periodicidad del indicador (semestral) debemos reportar el avance cuantitativo. En este caso debemos registrar lo ejecutado y lo programado entre enero a junio. Respecto al análisis cualitativo se recomienda hacer un pequeño análisis con respecto a la formula del indicador planteada, en este caso # cuantos fueron los proyectos construidos, reforzados y/o restituidos con respecto # a los proyectos programados para construir, reforzar y/o restituir durante la vigencia (enero a junio). Si el resultado de esté hubo alguna diferencia de retraso o de sobrecumplimiento debemos describir las acciones pertinentes para alcanzar la meta propuesta. Por último, tengo la siguiente observación y debemos actualizar el periodo de seguimiento cada vez que se envía el reporte. En este caso debe ser De Enero A Junio.
15/07/2021 No se generan observaciones al respecto al análisis presentado en el seguimiento al indicador de gestión.</t>
  </si>
  <si>
    <t>GIF-7565-002</t>
  </si>
  <si>
    <t>Nivel de cumplimiento de seguridad y salubridad de los inmuebles administrados por la SDIS.</t>
  </si>
  <si>
    <t>Determinar el nivel de cumplimiento de seguridad y salubridad de los inmuebles administrados por la Secretaría Distrital de integración Social.</t>
  </si>
  <si>
    <t>Asignación de recursos, cumplimiento de protocolos de bioseguridad en respuesta a situaciones de emergencia social y sanitaria y seguimiento adecuado.</t>
  </si>
  <si>
    <t>(No. de equipamientos con intervenciones de mantenimiento / Total de equipamientos de la Secretaría Distrital de Integración Social) *100</t>
  </si>
  <si>
    <t>Base de datos de mantenimiento.</t>
  </si>
  <si>
    <t>El indicador se mide con respecto a las intervenciones terminadas en modalidad de reparaciones locativas o realizadas por personal técnico de la subdirección de plantas físicas, con respecto al total de equipamientos administrados por la SDIS, que para la vigencia 2021 será de 498 equipamientos, y su meta de ejecución será al menos el 60%.
Para calcular el avance del indicador se realizará con el último reporte de la vigencia.</t>
  </si>
  <si>
    <t>Anual</t>
  </si>
  <si>
    <t>61.7%</t>
  </si>
  <si>
    <t>En el marco del Plan de Desarrollo " Un nuevo contrato social y ambiental para el siglo XXI", la Secretaría Distrital de Integración Social, intervino 77 equipamientos de la SDIS durante el mes de enero, en modalidad de mantenimiento preventivo o correctivo para garantizar una atención de calidad a la ciudadanía</t>
  </si>
  <si>
    <t xml:space="preserve">En el marco del Plan de Desarrollo " Un nuevo contrato social y ambiental para el siglo XXI", la Secretaría Distrital de Integración Social, intervino 52  equipamientos de la SDIS durante el mes de febrero, en modalidad de mantenimiento preventivo o correctivo para garantizar una atención de calidad a la ciudadanía </t>
  </si>
  <si>
    <t>En el marco del Plan de Desarrollo " Un nuevo contrato social y ambiental para el siglo XXI", la Secretaría Distrital de Integración Social, intervino 25 equipamientos de la SDIS durante el mes de marzo, en modalidad de mantenimiento preventivo o correctivo para garantizar una atención de calidad a la ciudadanía</t>
  </si>
  <si>
    <t>En el marco del Plan de Desarrollo " Un nuevo contrato social y ambiental para el siglo XXI", la Secretaría Distrital de Integración Social, intervino 37  equipamientos de la SDIS durante el mes de abril, en modalidad de mantenimiento preventivo o correctivo para garantizar una atención de calidad a la ciudadanía</t>
  </si>
  <si>
    <t>En el marco del Plan de Desarrollo " Un nuevo contrato social y ambiental para el siglo XXI", la Secretaría Distrital de Integración Social, intervino 47  equipamientos de la SDIS durante el mes de mayo, en modalidad de mantenimiento preventivo o correctivo para garantizar una atención de calidad a la ciudadanía</t>
  </si>
  <si>
    <t>En el marco del Plan de Desarrollo " Un nuevo contrato social y ambiental para el siglo XXI", la Secretaría Distrital de Integración Social, intervino 27  equipamientos de la SDIS durante el mes de junio, en modalidad de mantenimiento preventivo o correctivo para garantizar una atención de calidad a la ciudadanía</t>
  </si>
  <si>
    <t>12/07/2021 No se generan observaciones respecto al análisis presentado en el seguimiento al indicador de gestión. Solo se deja la siguiente recomendación y es continuar con las actividades o acciones pertinentes para lograr cumplir con la meta propuesta.</t>
  </si>
  <si>
    <t>Gestión de soporte y mantenimiento tecnológico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</si>
  <si>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</si>
  <si>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SMT-001</t>
  </si>
  <si>
    <t>Satisfacción de los usuarios de la mesa de servicio.</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</si>
  <si>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</si>
  <si>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 xml:space="preserve">Solución efectiva y oportuna de los casos de la mesa de servicio </t>
  </si>
  <si>
    <t>Porcentaje de casos de mesa  de servicio calificados en la herramienta Aranda como excelente o bueno (puntajes entre 4 y 5) / Meta porcentual de satisfacción de los usuarios de la mesa de servicio para el periodo</t>
  </si>
  <si>
    <t>Reporte en Excel de la herramienta "Aranda" generada el  día 5 hábil de cada mes</t>
  </si>
  <si>
    <t>1. Identificar en el reporte mensual de la herramienta Aranda Query Manager, la cantidad de casos de mesa de servicio calificados como excelente o bueno (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</si>
  <si>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Reporte en Excel de la herramienta  "Aranda"</t>
  </si>
  <si>
    <t>Al cierre del 31 de enero de 2021, los tickets en estado SOLUCIONADO fueron 124 y los tickets en estado CERRADO fueron 3.760 para un total de 3.884 tickets gestionados de manera efectiva, de los 4.212 casos totales 
De los casos solucionados, los usuarios contestaron 1087 encuestas de satisfacción, correspondiente al 28%. En 891 de las encuestas, la calificación del usuario sobre la satisfacción del servicio de la Mesa tuvo puntajes promedio de 4 a 5, es decir, BUENO o EXCELENTE, obteniendo como resultado el 82% de satisfacción de usuarios en estas calificaciones, que comparado con la meta del 90%, nos arroja un cumplimiento del indicador en un 91%.</t>
  </si>
  <si>
    <t xml:space="preserve">Al cierre del 28 de febrero de 2021, los tickets en estado SOLUCIONADO fueron 45 y los tickets en estado CERRADO fueron 3.668 para un total de 3.733 tickets gestionados de manera efectiva, de los 4.102 casos totales.
De los casos solucionados, los usuarios contestaron 1180 encuestas de satisfacción, correspondiente al 32%. En 999 de las encuestas, la calificación del usuario sobre la satisfacción del servicio de la Mesa tuvo puntajes promedio de 4 a 5, es decir, BUENO o EXCELENTE, obteniendo como resultado el 85% de satisfacción de usuarios en estas calificaciones, que comparado con la meta del 90%, nos arroja un cumplimiento del indicador en un 94%. </t>
  </si>
  <si>
    <t>11/03/2021 No se generan observaciones o recomendaciones respecto al análisis presentados en el seguimiento al indicador de gestión. Frente al resultado que se está obteniendo en estos dos meses, se sugiere revisar si el resultado y su tendencia va seguir así en aumento. Esto con el fin de evitar que el indicador vaya estar en sobrecumplimiento.</t>
  </si>
  <si>
    <t xml:space="preserve">Al cierre del 31 de marzo de 2021, los tickets en estado SOLUCIONADO fueron 250 y los tickets en estado CERRADO fueron 3.692 para un total de 3.942 tickets gestionados de manera efectiva, de los 4.265 casos totales (No se tienen en cuenta 191 casos en estado ANULADO). Con lo cual el resultado de atención fue de 92%, que comparado con la meta del 90% se logra un cumplimiento del 102% de lo planeado. 
De los casos solucionados, los usuarios contestaron 1026 encuestas de satisfacción, correspondiente al 26%. En 878 de las encuestas, la calificación del usuario sobre la satisfacción del servicio de la Mesa tuvo puntajes promedio de 4 a 5, es decir, BUENO o EXCELENTE, obteniendo como resultado el 86% de satisfacción de usuarios en estas calificaciones, que comparado con la meta del 90%, nos arroja un cumplimiento del indicador en un 96%. </t>
  </si>
  <si>
    <t>13/04/2021 Luego de revisar el seguimiento de los indicadores de gestión, tengo la siguiente observación:
Frente a las evidencias que se presentan en la carpeta compartida, veo que aportan mas de tres archivos para dar cuenta a la gestión del indicador. Según lo registrado en la formulación las evidencias es solo un archivo "Reporte en Excel de la herramienta Aranda". Si las evidencias van hacer estos archivos que me aportan debemos revisar y actualizar el indicador.
Por otro lado, por favor realizar todas las acciones pertinentes para lograr el cumplimiento de la meta propuesta.
14/04/2021 No se generan observaciones o recomendaciones respecto al análisis presentado en el seguimiento al indicador de gestión.</t>
  </si>
  <si>
    <t>Al cierre del 30 de abril de 2021, los tickets en estado SOLUCIONADO fueron 55 y los tickets en estado CERRADO fueron 4.116 para un total de 4.171 tickets gestionados de manera efectiva, de los 4.253 casos totales (No se tienen en cuenta 128 casos en estado ANULADO).
De los casos gestionados, los usuarios contestaron 1.358 encuestas de satisfacción, correspondiente al 32%. En 1.157 de las encuestas, la calificación del usuario sobre la satisfacción del servicio de la Mesa tuvo puntajes promedio de 4 a 5, es decir, BUENO o EXCELENTE, obteniendo como resultado el 85% de satisfacción de usuarios en estas calificaciones, que comparado con la meta del 90%, nos arroja un cumplimiento del indicador en un 94%.</t>
  </si>
  <si>
    <t xml:space="preserve">12/05/2021 No se generan observaciones o recomendaciones respecto al análisis presentados en el seguimiento al indicador de gestión. </t>
  </si>
  <si>
    <t xml:space="preserve">Al cierre del 31 de mayo de 2021, los tickets en estado SOLUCIONADO fueron 29 y los tickets en estado CERRADO fueron 3.802 para un total de 3.831 tickets gestionados de manera efectiva, de los 3.983 casos totales (No se tienen en cuenta 151 casos en estado ANULADO).
De los casos gestionados, los usuarios contestaron 1.149 encuestas de satisfacción, correspondiente al 30%. En 1.013 de las encuestas, la calificación del usuario sobre la satisfacción del servicio de la Mesa tuvo puntajes promedio de 4 a 5, es decir, BUENO o EXCELENTE, obteniendo como resultado el 88% de satisfacción de usuarios en estas calificaciones, que comparado con la meta del 90%, nos arroja un cumplimiento del indicador en un 98%. </t>
  </si>
  <si>
    <t xml:space="preserve">11/06/2021 No se generan observaciones o recomendaciones respecto al análisis presentados en el seguimiento al indicador de gestión. </t>
  </si>
  <si>
    <t xml:space="preserve">Al cierre del 30 de junio de 2021, los tickets en estado SOLUCIONADO fueron 154 y los tickets en estado CERRADO fueron 3.768 para un total de 3.922 tickets gestionados de manera efectiva, de los 4.288 casos totales (No se tienen en cuenta 191 casos en estado ANULADO).
De los casos gestionados, los usuarios contestaron 1.221 encuestas de satisfacción, correspondiente al 31% de los casos gestionados. En 1.088 de las encuestas, la calificación del usuario sobre la satisfacción del servicio de la Mesa tuvo puntajes promedio de 4 a 5, es decir, BUENO o EXCELENTE, obteniendo como resultado el 89% de satisfacción de usuarios en estas calificaciones, que comparado con la meta del 90%, nos arroja un cumplimiento del indicador en un 99%. </t>
  </si>
  <si>
    <t xml:space="preserve">13/07/2021 No se generan observaciones o recomendaciones respecto al análisis presentados en el seguimiento al indicador de gestión. </t>
  </si>
  <si>
    <t>7741 - Fortalecimiento de la gestión de la información y el conocimiento con enfoque participativo y territorial</t>
  </si>
  <si>
    <t>SMT-7741-002</t>
  </si>
  <si>
    <t>Circular No. 027 del 15/06/2021</t>
  </si>
  <si>
    <t>Casos gestionados a través de la mesa de servicios tecnológicos</t>
  </si>
  <si>
    <t>Calcular el porcentaje de casos recibidos por la mesa de servicios en un periodo de tiempo que fueron atendidos por la Subdirección de Investigación e Información, respecto a la meta porcentual establecida para el periodo, con el fin de medir la efectividad en la solución de las solicitudes de servicios tecnológicos por parte de la Subdirección de Investigación e Información.</t>
  </si>
  <si>
    <t>Gestión efectiva de los casos de la mesa de servicio tecnológica</t>
  </si>
  <si>
    <t xml:space="preserve">(Porcentaje de casos recibidos en mesa de servicio en el periodo, que se encuentren atendidos / Meta porcentual de atención de casos para el periodo) </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</si>
  <si>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periodo.1. Extraer  de la herramienta Aranda Query Manager, un reporte  de los casos creados en el mes anterior
2. Identificar en el reporte mensual los casos creados cuyo especialista no pertenezca a la Subdirección de Investigación e Información
3. Identificar en el reporte mensual los casos creados  que se encuentren en estado "anulado"
4. Crear un reporte depurado del número de casos del periodo, eliminando del reporte mensual extraído de la herramienta Aranda Query Manager (punto 1) los casos que no fueron asignados a la Subdirección de Investigación e Información (punto 2) así como los casos en estado "anulado" (punto 3) 
5. Identificar en el reporte mensual  depurado (punto 4)  la cantidad de casos creados que fueron gestionados (casos se encuentren en estado "solucionado" o en estado "cerrado")
 6. Dividir el número de casos gestionados  (punto 5) sobre el número depurado de casos creados en el periodo (punto 4). 
7. Dividir el porcentaje anterior (punto 6), con la meta porcentual de gestión de casos definida para el mes.</t>
  </si>
  <si>
    <t>Al cierre del 31 de enero de 2021, los tickets en estado SOLUCIONADO fueron 124 y los tickets en estado CERRADO fueron 3.760 para un total de 3.884 tickets gestionados de manera efectiva, de los 4.212 casos totales. Con lo cual el resultado de atención fue de 92%, que comparado con la meta del 90% se logra un cumplimiento del 102% de lo planeado. 
79 casos cerraron en el mes en estado SUSPENDIDO, los cuales 50 pertenecen a primer nivel, 1 a segundo nivel infraestructura y 28 a segundo nivel desarrollo.
59 en estado REGISTRADO, los cuales 6 pertenecen a primer nivel, 2 a segundo nivel infraestructura y 51 a segundo nivel desarrollo.
20 en estado EN PROCESO, los cuales 3 pertenecen a primer nivel, 2 a segundo nivel infraestructura y 15 a segundo nivel desarrollo.
1 en estado DESAPROBADO, el cual pertenece a segundo nivel desarrollo.
 La mayoría de los casos se relacionaron con Directorio Activo (1.475), AZ Digital (285), Correo(93), Focalización (83), IOPS (367), Kactus (75), Laser (183), Seven (553), Sirbe (512)  y VPN (74).</t>
  </si>
  <si>
    <t>17/03/2021 No se generan observaciones respecto al análisis presentados en el seguimiento al indicador de gestión, solo tengo la siguiente recomendación por favor revisar ortografía antes de enviar el reporte.</t>
  </si>
  <si>
    <t>Al cierre del 28 de febrero de 2021, los tickets en estado SOLUCIONADO fueron 45 y los tickets en estado CERRADO fueron 3.668 para un total de 3.733 tickets gestionados de manera efectiva, de los 4.102 casos totales.. Con lo cual el resultado de atención fue de 91%, que comparado con la meta del 90% se logra un cumplimiento del 101% de lo planeado. 
110 casos cerraron en el mes en estado SUSPENDIDO, los cuales 86 pertenecen a primer nivel y 12 a segundo nivel desarrollo.
26 en estado REGISTRADO, los cuales 1 pertenece a primer nivel, 1 a segundo nivel infraestructura y 23 a segundo nivel desarrollo.
19 en estado EN PROCESO, los cuales 6 pertenecen a primer nivel, 5 a segundo nivel infraestructura y 4 a segundo nivel desarrollo.
4 en estado DESAPROBADO, los cuales 2 pertenecen a segundo nivel desarrollo.
3 en estado PENDIENTE, los cuales pertenecen a segundo nivel desarrollo.
 La mayoría de los casos se relacionaron con Directorio Activo (1.003), Sirbe (721), AZ Digital (509), Seven (376), IOPS (315), Laser (224), Focalización (139), Sistema Operativo PCS (109), Correo(80) y VPN (70).</t>
  </si>
  <si>
    <t>Al cierre del 31 de marzo de 2021, los tickets en estado SOLUCIONADO fueron 250 y los tickets en estado CERRADO fueron 3.692 para un total de 3.942 tickets gestionados de manera efectiva, de los 4.265 casos totales del mes (No se tienen en cuenta 191 casos en estado ANULADO). Con lo cual el resultado de atención fue de 92%, que comparado con la meta del 90% se logra un cumplimiento del 102% de lo planeado. 
180 casos cerraron en el mes en estado SUSPENDIDO, los cuales 160 pertenecen a primer nivel y 17 a segundo nivel desarrollo.
93 en estado REGISTRADO, los cuales 50 pertenece a primer nivel, 9 a segundo nivel infraestructura y 34 a segundo nivel desarrollo.
44 en estado EN PROCESO, los cuales 16 pertenecen a primer nivel, 9 a segundo nivel infraestructura y 19 a segundo nivel desarrollo.
4 en estado DESAPROBADO, los cuales pertenecen a segundo nivel desarrollo.
2 en estado PENDIENTE, los cuales pertenecen a  segundo nivel de Infraestructura
 La mayoría de los casos se relacionaron con Directorio Activo (1.475), Sirbe (712), AZ Digital (477), Seven (501), IOPS (289), Laser (152), Focalización (86), Sistema Operativo PCS (83), Correo(65) y VPN (96).</t>
  </si>
  <si>
    <t xml:space="preserve">13/04/2021 Luego de revisar el seguimiento de los indicadores de gestión, tengo las siguientes observaciones:
* Debemos dejar la retroalimentación de los meses de enero y febrero. Esos se encuentra en el archivo compartido por OneDrive del mes pasado.
* Nuevamente está recomendación revisar ortografía antes de enviar el reporte.
* La evidencia compartida en OneDrive no se puede abrir, sale un error al intentar abrir. Por está razón no se puede verificar la información reportada.
</t>
  </si>
  <si>
    <t>Al cierre del 30 de abril de 2021, los tickets en estado SOLUCIONADO fueron 55 y los tickets en estado CERRADO fueron 4.116 para un total de 4.171 tickets gestionados de manera efectiva, de los 4.253 casos totales (No se tienen en cuenta 128 casos en estado ANULADO). Con lo cual el resultado de atención fue de 98%, que comparado con la meta del 90% se logra un cumplimiento del 109% de lo planeado. 
Durante el mes 65 casos cerraron en estado SUSPENDIDO, los cuales 50 pertenecen a primer nivel, 8 a segundo nivel de infraestructura, 6 a segundo nivel de desarrollo y 1 pertenece a apoyo logístico.
11 casos cerraron en estado REGISTRADO, de los cuales 8 pertenecen a primer nivel, 1 a segundo nivel de infraestructura y 2 a segundo nivel de desarrollo.
4 casos cerraron en estado EN PROCESO, los cuales pertenecen a segundo nivel de desarrollo.
2 casos cerraron en estado PENDIENTE, los cuales pertenecen a  segundo nivel de Infraestructura.
 La mayoría de los casos se relacionaron con Directorio Activo (1.507), Sirbe (624), Seven (589), AZ Digital (406), IOPS (390), Laser (127) y VPN (123).
Desde el proyecto de inversión se plantea la revisión y ajuste de la meta del indicador, acorde con la evolución en el cumplimiento del mismo.</t>
  </si>
  <si>
    <t>12/05/2021 No se generan observaciones respecto al análisis presentados en el seguimiento al indicador de gestión, tengo la siguiente recomendación nuevamente; por favor revisar ortografía antes de enviar el reporte y no modificar los colores del formato.</t>
  </si>
  <si>
    <t>Al cierre del 31 de mayo de 2021, los tickets en estado SOLUCIONADO fueron 29 y los tickets en estado CERRADO fueron 3.802 para un total de 3.831 tickets gestionados de manera efectiva, de los 3.983 casos totales (No se tienen en cuenta 151 casos en estado ANULADO). Con lo cual el resultado de atención fue de 96%, que comparado con la meta del 90% se logra un cumplimiento del 106,7% de lo planeado. 
Durante el mes, 106 casos quedaron en estado SUSPENDIDO, los cuales 73 pertenecen a primer nivel, 26 a segundo nivel de infraestructura, 7 a segundo nivel de desarrollo.
23 casos quedaron en estado REGISTRADO, de los cuales 7 pertenecen a primer nivel, 14 a segundo nivel de infraestructura y 2 a segundo nivel de desarrollo.
18 casos quedaron  en estado EN PROCESO, de los cuales 6 pertenecen a primer nivel, 9 a segundo nivel de infraestructura y 3 a segundo nivel de desarrollo.
2 casos quedaron  en estado PENDIENTE, los cuales pertenecen a segundo nivel de Infraestructura.
3 casos quedaron  en estado DESAPROBADO, los cuales pertenecen a segundo nivel de Infraestructura.
 La mayoría de los casos se relacionaron con Directorio Activo (1.023), Sirbe (666), Seven (433), IOPS (383), AZ Digital (333), Laser (174), Equipo Completo (165), VPN (116) y Correo (104).</t>
  </si>
  <si>
    <t>15/06/2021 No se generan observaciones y recomendaciones respecto al análisis presentados en el seguimiento al indicador de gestión. En la circular que saldrá el día de hoy se hará la oficialización de la actualización del indicador.</t>
  </si>
  <si>
    <t>Al cierre del 30 de junio de 2021, los tickets en estado SOLUCIONADO fueron 154 y los tickets en estado CERRADO fueron 3.768 para un total de 3.922 tickets gestionados de manera efectiva, de los 4.288 casos totales (No se tienen en cuenta 191 casos en estado ANULADO). Con lo cual el resultado de atención fue de 96%, que comparado con la meta del 95% se logra un cumplimiento del 101% de lo planeado. 
Durante el mes, 99 casos quedaron en estado SUSPENDIDO, los cuales 85 pertenecen a primer nivel, 11 a segundo nivel de infraestructura y 3 a segundo nivel de desarrollo.
63 casos quedaron en estado REGISTRADO, de los cuales 54 pertenecen a primer nivel, 8 a segundo nivel de infraestructura y 1 a segundo nivel de desarrollo.
12 casos quedaron  en estado EN PROCESO, de los cuales 7 pertenecen a primer nivel y 5 a segundo nivel de desarrollo.
1 caso quedó en estado PENDIENTE, el cual pertenece a segundo nivel de Infraestructura.
 La mayoría de los casos se relacionaron con Directorio Activo (901), Sirbe (881), Seven (469), IOPS (444), AZ Digital (281), Equipo Completo (203), Laser (171), Correo (100) VPN (85).</t>
  </si>
  <si>
    <t>13/07/2021 No se generan observaciones y recomendaciones respecto al análisis presentados en el seguimiento al indicador de gestión.</t>
  </si>
  <si>
    <t>Gestión de talento humano</t>
  </si>
  <si>
    <t>4.Adelantar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</si>
  <si>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TH-001</t>
  </si>
  <si>
    <t>Circular No 010 del 10/03/2021</t>
  </si>
  <si>
    <t>Disminución de la brecha de conocimiento mediante las jornadas de capacitación</t>
  </si>
  <si>
    <t>Monitorear el comportamiento de la brecha generada entre el conocimiento existente y el esperado, con la implementación del plan institucional de capacitación PIC</t>
  </si>
  <si>
    <t>Aplicación oportuna del test pre y post por parte de los capacitadores</t>
  </si>
  <si>
    <t>• ((Promedio conocimiento posterior - promedio de conocimiento previo / 100- promedio de conocimiento previo)) *100.</t>
  </si>
  <si>
    <t>Formatos de evaluación pre y post diligenciado</t>
  </si>
  <si>
    <t>Primero se calcula el porcentaje de los conocimientos pre y post, para cada uno de los servidores participantes en cada actividad, posteriormente se promedia los porcentajes de conocimiento pre y post de todos participantes por cada actividad y por último se promedia todos los promedios de las jornadas de capacitación adelantadas durante el periodo. Finalmente con los valores resultantes se aplica la fórmula de cálculo para determinar en que % se disminuyó la brecha del conocimiento.</t>
  </si>
  <si>
    <t>Base de datos Pre y Post test con el promedio del período</t>
  </si>
  <si>
    <t>Durante el mes de enero se realizó el levantamiento de necesidades de capacitación con las diferentes dependencias de la entidad, se consolidó la información y los insumos requeridos  y se construyó el Plan Institucional de Capacitación para la vigencia 2021, a fin de iniciar la revisión y ajuste por parte de las instancias pertinentes y poder aprobar el documento mediante acto administrativo</t>
  </si>
  <si>
    <t>Luego de revisar el reporte del periodo enero a febrero de los indicadores tengo las siguientes observaciones y recomendaciones generales:
* En las casillas donde se registra el PERIODO DEL SEGUIMIENTO este debe ser De Enero; A Febrero.
* Los indicadores del proceso Gestión del talento humano no están asociados a ningún proyecto por la tanto la columna llamada Proyecto de Inversión va "No Aplica" .
* Por favor revisar la ortografía del reporte antes de enviarlo.
Por último tengo la siguiente recomendación adelantar todas las actividades pertinentes que lleven al cumplimiento de la meta propuesta según su periodicidad.</t>
  </si>
  <si>
    <t>Durante el mes de febrero se consolidó, revisó y ajustó el Plan Institucional de Capacitación para la vigencia 2021 por parte de la Comisión de Personal y se elaboró la resolución de adopción la cual se encuentra en revisión.</t>
  </si>
  <si>
    <t>El Plan Institucional de Capacitación fue adoptado mediante resolución 0225 de febrero 24 de 2021 por lo cual este indicador se iniciará a medir a partir del segundo trimestre de la vigencia.
Durante el mes de marzo se realizó el análisis de sector a través de las cotizaciones solicitadas de los temas para la vigencia, a fin de iniciar la etapa contractual para la ejecución del PIC. 
Es importante anotar, que durante este mes, se  finalizaron las acciones formativas pendientes de la vigencia 2020 en cuanto a diplomados, síndrome de Burnout y Comunicación asertiva para equipos de trabajo.</t>
  </si>
  <si>
    <t>16/04/2021
No se identifican observaciones ni recomendaciones frente al reporte del periodo.</t>
  </si>
  <si>
    <t>Durante el mes de abril, en ejecución del Plan Institucional de Capacitación para la vigencia 2021, se realizó la convocatoria y citación a la capacitación en Herramientas Ofimáticas (Excel básico y Excel intermedio avanzado) la cual se desarrollará durante el mes de mayo. Teniendo en cuenta que esta capacitación pertenece a las competencias técnicas establecidas en el PIC, se le realizará la medición de cierre de brecha.</t>
  </si>
  <si>
    <t>18/05/2021.
No se generan observaciones o recomendaciones para el periodo de reporte.</t>
  </si>
  <si>
    <t xml:space="preserve">En el mes de mayo se ejecutó la capacitación en herramientas ofimáticas, a la cual fueron convocados un total de 200 servidores y servidoras en dos niveles: uno de básico y otro de intermedio y avanzado. Igualmente se ejecutaron las capacitaciones en pensamiento estratégico, lógico y analítico y seminario en actualización tributaria. </t>
  </si>
  <si>
    <t>16/06/2021.
No se generan observaciones o recomendaciones para el periodo de reporte.</t>
  </si>
  <si>
    <t>Durante el mes de junio se procesaron las evaluaciones de cierre de brecha de los participantes de la capacitación en Herramientas Ofimáticas Nivel 1 básico y nivel 2 Intermedio Avanzado, obteniéndose los siguientes resultados: 
HERRAMIENTAS OFIMÁTICAS Nivel 1 Básico: nivel de conocimiento pre del 64%, un nivel de conocimientos post de 86% y un cierre de brecha del 60%.
HERRAMIENTAS OFIMÁTICAS Nivel 2 Intermedio Avanzado: nivel de conocimiento pre del 45%, un nivel de conocimientos post de 81% y un cierre de brecha del 66% 
La medición se realizó con los participantes que diligenciaron el formato pre y post en cada uno de los grupos convocados. 
Se reporta Base de datos Pre y Post test con el promedio del período y la aplicación de la formula de cálculo arrojando un 63,74% de cierre de brecha.</t>
  </si>
  <si>
    <t>14/07/2021.
Se deben relacionar los datos del formato "junio programado" "junio resultado", lo cual debe coincidir con el reporte cualitativo.  
Se debe cargar la evidencia del indicador según su formulación: "Base de datos Pre y Post test con el promedio del período"
16/07/2021.
No se generan observaciones o recomendaciones adicionales  para el periodo de reporte.</t>
  </si>
  <si>
    <t>TH-002</t>
  </si>
  <si>
    <t>Medición del nivel de satisfacción de los funcionarios frente a las actividades para el bienestar</t>
  </si>
  <si>
    <t>Establecer el nivel de satisfacción de los funcionarios frente a las actividades del plan de bienestar</t>
  </si>
  <si>
    <t xml:space="preserve">Diligenciamiento oportuno de encuestas de satisfacción </t>
  </si>
  <si>
    <t>(Número total de personas con nivel  de satisfacción excelente en el periodo + número total de personas con nivel de satisfacción bueno en el periodo)  / (Número total de personas encuestadas en el periodo según la muestra)*100</t>
  </si>
  <si>
    <t>Encuestas diligenciadas</t>
  </si>
  <si>
    <r>
      <t xml:space="preserve">Medir  las actividades ejecutadas del plan de bienestar el grado de satisfacción sobre una muestra de funcionarios participantes. Calcular la suma del número de personas que contestaron la encuesta como "excelente" y "bueno" y sumar sus resultados . El resultado anterior se relaciona con el número de personas encuestadas, según la muestra. 
</t>
    </r>
    <r>
      <rPr>
        <b/>
        <u/>
        <sz val="11"/>
        <rFont val="Arial"/>
        <family val="2"/>
      </rPr>
      <t/>
    </r>
  </si>
  <si>
    <t xml:space="preserve">Una Matriz de encuestas tabuladas de satisfacción </t>
  </si>
  <si>
    <t>Para el mes de enero de 2021, el área de Bienestar Social e Incentivos, adelantó la etapa de Planeación en donde se llevó a cabo la aplicación de la Encuesta de Necesidades a los servidores de la Entidad, la cual contó con una participación de 960 funcionarios. Así mismo, con base en las respuestas registradas se construyó el Documento Plan Anual de Bienestar Social e Incentivos  para la vigencia 2021, el cual se encuentra en proceso de revisión por la Comisión de Personal.  Una vez aprobado se adoptará mediante Acto Administrativo.</t>
  </si>
  <si>
    <t>Para este periodo no se contaban con actividades programadas de Bienestar, sin embargo en el mes de febrero de 2021, se desarrollaron las siguientes actividades, conforme a la ejecución del Plan de Bienestar 2020 :
1. Apoyo escolar para hijos e hijas de los servidores.
2. Conformación Grupos Danza, Coro y Teatro.
3. Olimpiadas SDIS 2020.
4. Sesiones On line Pilates
De igual manera se encuentra en etapa de aprobación el Plan Anual de Bienestar Social e Incentivos 2021.</t>
  </si>
  <si>
    <t xml:space="preserve">No se tenía  meta programada para este trimestre, en virtud a que el Plan de Bienestar Social e Incentivos 2021 según el cronograma se empieza a ejecutar  a partir del segundo trimestre del año en curso, mas sin embargo se realizaron las siguientes actividades conforme a la ejecución del Plan de Bienestar 2020:
1. Apoyo escolar  (Ingles, Matemáticas y Club de Lectura); para esta actividad 73 participantes respondieron la Encuesta de Satisfacción el 82,2% respondió sentirte Súper Feliz y Feliz, y un 17,8% respondió sentirse Regular.
2. Conformación Grupos Danza, Coro y Teatro;  para esta actividad 110 participantes respondieron la Encuesta de Satisfacción el 97,3% respondió sentirte Súper Feliz y Feliz, y un 2,7% respondió sentirse Regular Y Mal.
3. Acondicionamiento físico (Pilates, Rumba, Zumba y Yoga); para esta actividad 79 participantes respondieron la Encuesta de Satisfacción el 78,3% respondió sentirte Súper Feliz y Feliz, y un 21,7% respondió sentirse Regular Y Mal. 
4. Talleres formativos para Adultos (Joyería, Mándala, Alimentación Saludable y Derechos de Asociación Sindical); para esta actividad 69 participantes respondieron la Encuesta de Satisfacción el 78,3% respondió sentirte Súper Feliz y Feliz, y un 21,7% respondió sentirse Regular Y Mal.
5. Día Cultural - Obra de teatro  (Presencial); para esta actividad 26 participantes respondieron la Encuesta de Satisfacción el 88,5% respondió sentirte Súper Feliz y Feliz, y un 11,5% respondió sentirse Regular. </t>
  </si>
  <si>
    <t>Para el mes de abril de 2021, desde el área de Bienestar Social e Incentivos, se realizaron las siguientes actividades conforme a la ejecución del Plan de Bienestar 2021.
1. Actividades acoste 0;
- Trabajo en equipo; para esta actividad 192 participantes respondieron la Encuesta de Satisfacción el 78% respondió sentirte Súper Feliz y Feliz, y un 17% respondió sentirse Regular y un 5% respondió sentirse mal.
- Zumba; para esta actividad 386 participantes respondieron la Encuesta de Satisfacción el 85% respondió sentirte Súper Feliz y Feliz, y un 7% respondió sentirse Regular y un 8% respondió sentirse mal.
- Storytelling Fotografía; para esta actividad 292 participantes respondieron la Encuesta de Satisfacción el 80% respondió sentirte Súper Feliz y Feliz, y un 16% respondió sentirse Regular y un 4% respondió sentirse mal.</t>
  </si>
  <si>
    <r>
      <t xml:space="preserve">Para el mes de Mayo de 2021, desde el área de Bienestar Social e Incentivos, se realizaron las siguientes actividades conforme a la ejecución del Plan de Bienestar 2021.
</t>
    </r>
    <r>
      <rPr>
        <b/>
        <sz val="11"/>
        <rFont val="Arial"/>
        <family val="2"/>
      </rPr>
      <t>- Actividad Prepensionados;</t>
    </r>
    <r>
      <rPr>
        <sz val="11"/>
        <rFont val="Arial"/>
        <family val="2"/>
      </rPr>
      <t xml:space="preserve"> se realizaron talleres 1. manejo del estrés, 2. Con el Tiempo en la mano, 3. Realización Talleres de vida para Pre-pensionados "motivación al cambio, como nos relacionamos", 4. Asesoría Jurídica en pensión para Pre-pensionados. Régimen de Prima Media" y 5. Taller Prepensionados para esta actividad 322 servidores respondieron la encuesta de satisfacción  el 74% respondió sentirte Súper Feliz y Feliz, y un 23% respondió sentirse Regular y un 3%.
-</t>
    </r>
    <r>
      <rPr>
        <b/>
        <sz val="11"/>
        <rFont val="Arial"/>
        <family val="2"/>
      </rPr>
      <t xml:space="preserve"> Actividad Taller de Adultos;</t>
    </r>
    <r>
      <rPr>
        <sz val="11"/>
        <rFont val="Arial"/>
        <family val="2"/>
      </rPr>
      <t xml:space="preserve"> se realizaron talleres 1. Pautas de crianza,  2. Alimentación Saludable, para esta actividad 45 servidores respondieron la encuesta de satisfacción  el 87% respondió sentirte Súper Feliz y Feliz, y un 13% respondió sentirse Regular y un 0%.
</t>
    </r>
    <r>
      <rPr>
        <b/>
        <sz val="11"/>
        <rFont val="Arial"/>
        <family val="2"/>
      </rPr>
      <t xml:space="preserve">- Actividad Encuentro de parejas; </t>
    </r>
    <r>
      <rPr>
        <sz val="11"/>
        <rFont val="Arial"/>
        <family val="2"/>
      </rPr>
      <t xml:space="preserve">Se realizo talleres para realizar en pareja (Taller retos en parejas) y kit entregable, para esta actividad 132 servidores respondieron la encuesta de satisfacción  el 74% respondió sentirte Súper Feliz y Feliz, y un 22% respondió sentirse Regular y un 4%.
</t>
    </r>
    <r>
      <rPr>
        <b/>
        <sz val="11"/>
        <rFont val="Arial"/>
        <family val="2"/>
      </rPr>
      <t>- Actividad Encuentro Solos y Solas;</t>
    </r>
    <r>
      <rPr>
        <sz val="11"/>
        <rFont val="Arial"/>
        <family val="2"/>
      </rPr>
      <t xml:space="preserve"> Se realizó talleres  de Bienestar y armonía; (Spa de Manos y Taller de Retos) *kit entregable., para esta actividad 254 servidores respondieron la encuesta de satisfacción  el 80% respondió sentirte Súper Feliz y Feliz, y un 16% respondió sentirse Regular y un 4%.
</t>
    </r>
    <r>
      <rPr>
        <b/>
        <sz val="11"/>
        <rFont val="Arial"/>
        <family val="2"/>
      </rPr>
      <t>- Actividad a Coste 0;</t>
    </r>
    <r>
      <rPr>
        <sz val="11"/>
        <rFont val="Arial"/>
        <family val="2"/>
      </rPr>
      <t xml:space="preserve"> Se realizaron talleres; 1. Desarrollar Lidera, 2. Asumir las Emociones - Uniminuto 3. Salud mental - Compensar,  4. Reconociendo y afrontando en positivo, para esta actividad 686 servidores respondieron la encuesta de satisfacción  el 87% respondió sentirte Súper Feliz y Feliz, y un 11% respondió sentirse Regular y un 2%.</t>
    </r>
  </si>
  <si>
    <t>Para este trimestre abril-junio de 2021, desde el área de Bienestar Social e Incentivos, se realizaron las actividades conforme a la ejecución del Plan de Bienestar 2021.
En el mes de Junio: - Actividad Día del Servidor Público; se realizaron talleres virtuales de; 1. Transparencia y Buen Vivir, 2. La adecuada prestación del servicio como Horizonte de Sentido,  para esta actividad 154 servidores respondieron la encuesta de satisfacción  el 90% respondió sentirse Súper Feliz y Feliz, y un 9% respondió sentirse Regular, y 1% Mal.
- Taller Adultos; Se realizó un taller (YouTube Live)  Manejo de las situaciones críticas a Nivel Psicosocial,  para esta actividad 1744 servidores respondieron la encuesta de satisfacción  el 82% respondió sentirse Súper Feliz y Feliz, y un 13% respondió sentirse Regular y 5% Mal.
- Actividad Prepensionados; se realizaron talleres virtuales de; 1. Taller de Historia Laboral, 2. Régimen de Prima Media,  para esta actividad 87 servidores respondieron la encuesta de satisfacción  el 69% respondió sentirse Súper Feliz y Feliz, y un 30% respondió sentirse Regular y un 1% Mal.
- Actividad a Coste 0; Se realizaron talleres; 1. Yoga de la Risa - Compensar, 2. PNL - Protección,  3. Ambientes de Aprendizaje - Uniminuto, para esta actividad 1211 servidores respondieron la encuesta de satisfacción, el 86% respondió sentirse Súper Feliz y Feliz, y un 13% respondió sentirse Regular y un 1% Mal.</t>
  </si>
  <si>
    <t>14/07/2021.
Se debe cargar la evidencia del indicador según su formulación: "Una Matriz de encuestas tabuladas de satisfacción" para el trimestre.
16/07/2021.
No se generan observaciones o recomendaciones adicionales  para el periodo de reporte.</t>
  </si>
  <si>
    <t>TH-006</t>
  </si>
  <si>
    <t>Actividades del plan anual de Seguridad y Salud en el Trabajo cumplidas en el periodo</t>
  </si>
  <si>
    <r>
      <t xml:space="preserve">Monitorear la ejecución de las actividades descritas en el plan anual del SSST, con el fin de asegurar su implementación en cumplimiento de la normativa </t>
    </r>
    <r>
      <rPr>
        <sz val="11"/>
        <rFont val="Arial"/>
        <family val="2"/>
      </rPr>
      <t xml:space="preserve"> vigente.</t>
    </r>
  </si>
  <si>
    <t>Disponibilidad de recursos para la implementación del plan anual de SST
Cumplimiento de actividades programadas en el periodo</t>
  </si>
  <si>
    <t>(Actividades ejecutadas /
Actividades programadas) * 100 %</t>
  </si>
  <si>
    <t xml:space="preserve">Plan de trabajo anual de Seguridad y Salud en el trabajo </t>
  </si>
  <si>
    <t>Calcular el número de actividades ejecutadas sobre el numero total de  actividades programadas para el periodo.</t>
  </si>
  <si>
    <t xml:space="preserve">Plan de trabajo anual con seguimiento trimestral </t>
  </si>
  <si>
    <t>Para el mes de Enero se programan 44 actividades del SGSST, de las cuales se ejecutan 44 así: 11 pertenecientes al COMPONENTE - General SST;  22 del componente de Higiene y Seguridad Industrial; 4 del COMPONENTE MEDICINA PREVENTIVA Y DEL TRABAJO; 5 del componente DME y 2 del componente de riesgo psicosocial.
Exámenes médicos de Retiro 30  Se programaron 33 personas asistieron 30
Exámenes médicos De ingreso 7 Se programaron 7 exámenes de Ingreso generales de los cuales asistieron 7
Exámenes médicos ocupacionales de ingreso Sub familia centros de protección 2 Se programaron 3 personas, asistieron 2 personas
Exámenes médicos ocupacionales de ingreso  instructores jardines infantiles 16 Se programaron 18 personas, asistieron 16"</t>
  </si>
  <si>
    <t>Para el mes de febrero se programaron un total de 50 actividades de las cuales se ejecutaron 47 y se reprogramaron 3,  las cuales son: Socializar los resultados de las Mediciones Higiénicas al COPASST / Debido a que el COPASST se encuentra en proceso de empalme y consolidación se hace necesario reprogramar la actividad para presentar resultados de mediciones higiénicas realizadas en 2020. Esta actividad se hará la semana 4 del mes de marzo.
Socializaciones de seguridad para trabajos de alto riesgo en la Entidad: Calderas, piscinas, espacios confinados, trabajos en caliente / Se realiza reprogramación de la actividad para segunda semana de marzo, teniendo en cuenta que durante finales del mes de febrero se hizo entrega de equipos de bioseguridad y filtros a las 18 personas que realizan trabajo en calderas y piscinas.
Al mes de febrero dos actividades reprogramadas para el mes de marzo cuentan con su acta de reprogramación y la actividad de riesgo psicosocial por normativa del Ministerio de Trabajo no se podrá cumplir hasta una vez finalice el estado de emergencia decretado por el Gobierno Nacional.</t>
  </si>
  <si>
    <t>De las 150 actividades programadas para el primer trimestre se ejecutaron 142.
Las actividades ejecutadas son  discriminadas por mes de la siguiente manera: 
Para el mes de Enero se programaron 44 actividades, en las que se ejecutaron actividades como
• Elaboración/revisión y digitalización (en Evidencia Documental) de formularios y procedimientos para la conformación y funcionamiento del COPASST y CCL, así como la custodia de las actas de sesión de los dos comités de acuerdo con el cronograma anual de actividades dando cumplimiento a todas,
• Ejecución de las capacitaciones planeadas en el Programa de Capacitación Anual  del SGSS
• Formulación/revisión y digitalización (en Evidencia Documental) de indicadores de gestión y  base de datos para generarlos.
• Seguimiento en territorio a los hallazgos de las inspecciones realizadas el año anterior
• Socialización de la matriz de Identificación de Peligros y Valoración de Riesgos
• Seguimiento de los reporte de accidentes de trabajo y consolidado de la Matriz accidentalidad
• Realizar cronograma de inspecciones Locativas, Camillas, Extintores y Botiquines para la totalidad de unidades operativas de la Entidad.
• Realizar las evaluaciones médicas de acuerdo con la normatividad y los peligros/riesgos a los cuales se encuentre expuesto el trabajador
Para el mes de Febrero se ejecutaron 47 actividades entre las actividades ejecutadas tenemos:
• Realizar las evaluaciones médicas de acuerdo con la normatividad y los peligros/riesgos a los cuales se encuentre expuesto el trabajador
• Revisión de profesiogramas
• Seguimiento a las Matrices de Amenazas y Vulnerabilidades de las Unidades Operativas de la Entidad
• Socializar Curso Primer Respondiente con los Funcionarios y Brigadistas
• Capacitación en Manejo Seguro de Sustancias Químicas
• Revisar las recomendaciones medicas emitidas asociadas a DME, teniendo en cuenta condiciones individuales o patologías existentes.
• Programación  y ejecución de actividades de promoción  y prevención de: Consumo SPA,  salud y enfermedad mental.
Para el mes de Marzo se  programaron 56 actividades, ejecutándose 51 actividades, entre las cuales  tenemos:
• Revisión de las recomendaciones medicas emitidas asociadas a riesgo psicosocial, teniendo en cuenta condiciones individuales o patologías existentes.
• Revisión de comprobantes de reporte de accidentes de trabajo y enfermedades laborales asociadas a Desórdenes Musculo Esqueléticos para realizar los respectivos procedimientos de investigación
• Seguimiento de actividades propuestas en el Programa de  Medicina Preventiva
• Elaboración,  revisión y actualización de protocolos de bioseguridad y programa de riesgo biológico de la Entidad
• Emisión y/o actualización de recomendaciones médico-laborales
• Realizar las evaluaciones médicas de acuerdo con la normatividad y los peligros/riesgos a los cuales se encuentre expuesto el trabajador
En general en el trimestre se reprogramaron 8 actividades, lo cual corresponde a una situación normal en un plan de esta magnitud, no obstante las mismas se ejecutarán en el siguiente trimestre. En el mes de abril se tiene planteada una reunión con la líder del proceso y acordar la modificación del presente plan de SST, de tal manera que se ajuste a la normativa vigente respecto a Covid, inclusión de nuevas actividades y reflejar las actividades reprogramadas.</t>
  </si>
  <si>
    <t>Para el mes de Abril  se ejecutaron actividades según  lo planeado, para el Ítem General SST como:
• seguimiento del mes de Abril del proceso de afiliación a ARL de los contratistas
• Cumplimiento al cronograma de capacitaciones por el equipo de DME se realizó capacitación en Manipulación de cargas dirigida a los servidores de plantas físicas, capacitación en Trabajo en casa: Aspectos a tener en cuenta para controlar el peligro biomecánico. El equipo Psicosocial realizó capacitaciones en Nivel Central, SLIS Bosa, Subdirección para la Familia (Centros Proteger) y abiertas para todas las dependencias de la SDIS. El equipo de higiene y seguridad industrial realizó socialización de protocolos de bioseguridad, identificación de peligros y orden y aseo, en diferentes unidades operativas, Así mismo se realizó capacitación a los miembros del COPASST de la SDIS, respecto a funciones y responsabilidades del comité. También se realiza refuerzo a brigadas de emergencia a los brigadistas de la entidad en evacuación rescate y control de incendio. El equipo de MEDICINA realizó capacitación y sensibilización en AT biológico, sensibilización en conservación visual. Entre otras
• También se elaboraron piezas comunicativas información con información relacionada en la prevención del COVID 19, tips de autocuidado entre otras.
• Se alimentan indicadores internos del sistema
• Se formulan acciones preventivas y correctivas frente a enfermedad laboral investigada como accidentes de trabajo.</t>
  </si>
  <si>
    <t>Para el mes de Mayo  se ejecutaron actividades según  lo planeado, divididas en:
1. Para el Ítem General SST se ejecutó:
• Ejecución del cronograma de capacitaciones 
• Elaboración de piezas comunicativas y seguimiento a su publicación,  para este mes se realizó, envió de información de pieza comunicativa desde e equipo de Medicina, psicosocial y DME.
• Se realiza la revisión de los resultados de la encuesta de perfil sociodemográfico para inclusión de los colaboradores al PVE para la prevención de riesgo de los diferentes componentes del sistema.
2. Para el Ítem del  componente higiene y seguridad industrial se ejecutaron actividades como:
• Actualización de 17 matrices de peligro resultantes de los procesos de inspección Locativa que se encuentran en proceso de revisión por el coordinador de Higiene para su posterior divulgación a Copasst.
• Para el mes  se realiza un total de 8  socializaciones de orden y aseo a través de inspecciones locativas realizadas, así mismo se realiza intervención a través de 21 inspecciones Locativas realizadas en donde se incluye la revisión de dichos aspectos.
•  Se realiza la actualización y consolidación de 15 planes de emergencia que se encuentran en proceso de revisión por parte del líder de Higiene para su aprobación y divulgación
3. Para el ítem de medicina preventiva se cumplieron actividades como:
• Realización de evaluaciones medica ocupacionales
• Elaboración de mesa laboral con la ARL
•  Elaboración/revisión, digitalización y sensibilización (Funcionarios SGSST y Gestores de TH, en Evidencia Documental) de programa de  medicina del trabajo y de prevención y promoción de la Salud.
4. Para el Ítem del componente DME:
• Revisión de recomendaciones asociadas a DME
• Investigación de Enfermedad laboral, relacionada con desordenes musculo esqueléticos.
• Ejecución del programa de acondicionamiento físico.
5. Para el ítem del  componente psicosocial:
• Ejecución de actividades para la prevención del consumo de SPA
• Seguimiento a recomendaciones médicas asociadas a riesgo psicosocial.</t>
  </si>
  <si>
    <t>Para este segundo trimestre de las 137 actividades programadas se ejecutaron 130, adicionalmente se realizaron 10 actividades que habían sido reprogramadas para un total de ejecución de 140 actividades durante el periodo teniendo en cuenta que se reprogramaron (R) 8,  se efectuaron  10 actividades ejecutadas reprogramadas (ER), discriminadas por mes de la siguiente manera: 
Para el mes de Abril se programaron 47 actividades, en las que se ejecutaron 45 se reprogramaron 2 actividades y se ejecutó 1 reprogramación del primer trimestre las cuales son:
• Revisión, Actualización y digitalización (en Evidencia Documental) de los respectivos Programas de Vigilancia Epidemiológica de todos los componentes del SGSST ejecutada en el mes de Junio.
• Socializar los resultados de las Mediciones Higiénicas al COPASST, ejecutada en el mes de Junio.
• Realizar la Investigación de incidentes, accidentes de trabajo y  enfermedades  laborales según EL PROCEDIMIENTO REPORTE DE PRESUNTA ENFERMEDAD LABORAL E INVESTIGACIÓN DE ENFERMEDADES LABORALES realizada por un equipo multidisciplinario compuesto por mínimo (MÉDICO ESPECIALISTA EN SEGURIDAD Y SALUD EN EL TRABAJO, ESPECIALISTA EN SEGURIDAD Y SALUD EN EL TRABAJO, CON PROFESIÓN DE BASE QUE SEA ACORDE AL TIPO DE ENFERMEDAD A INVESTIGAR, EL JEFE INMEDIATO O SUPERVISOR DEL TRABAJADOR, UN REPRESENTANTE DEL COMITÉ PARITARIO DE SEGURIDAD Y SALUD EN EL TRABAJO y EL FUNCIONARIO O CONTRATISTA CALIFICADO CON ENFERMEDAD LABORAL). Ejecutada en Abril.
Para el mes de Mayo se programaron 46 actividades, en las que se ejecutaron 41, se reprogramaron 5 actividades y 1 reprogramación  planeada del mes de Abril, y se ejecutó 1 planeada reprogramada del mes de Marzo, dividido en:
• Actualización y divulgación del programa de prevención de conservación visual. Ejecutada en el mes de Junio.
• Actualización y divulgación del programa de prevención de riesgo cardiovascular.
Ejecutada en el mes de Junio.
• Socializar los resultados de las Mediciones Higiénicas al COPASST. Actividad reprogramada en el mes de Mayo y Ejecutada en el mes de Junio.
• Entrega de EPP a los operarios de piscinas,  calderas y demás funcionarios que hacen parte de la entidad. Realizando un informe semestral que describa fortalezas, debilidades y recomendaciones del proceso. Actividad reprogramada para el mes de Agosto.
• Comunicar y divulgar a los trabajadores los resultados de las investigaciones de los incidentes y accidentes de trabajo. Ejecutada en Junio.
• Hacer seguimiento al procedimiento de investigación de incidentes y accidentes de trabajo, y establecer las actividades para dar cumplimiento al procedimiento, socializándolo al personal encargado de realizar el proceso de investigación recalcando la importancia del cierre de investigación. Ejecutada en Junio
• 'Revisión de los resultados de la encuesta de perfil sociodemográfico  para inclusión de los colaboradores al PVE para la prevención de riesgo de los diferentes componentes del sistema, habilitando permanentemente el link para el diligenciamiento de la misma. Ejecutada en Mayo.
Para el mes de Junio  se programaron 44 actividades, en las que se ejecutaron las 44 actividades y se dio ejecución a 3 actividades reprogramadas del primer trimestre como lo son:
• Socializar los resultados de las Mediciones Higiénicas al COPASST ejecutada en Junio. 
• Elaboración/revisión, digitalización y sensibilización (en Evidencia Documental) del procedimiento y/o formato de gestión del cambio para evaluar el impacto sobre la Seguridad y Salud en el Trabajo que se pueda generar por cambios internos o externos, permanentes, temporales o de emergencia. Ejecutada en Junio
• 'Revisión, actualización y digitalización (en Evidencia Documental) de la Política de Seguridad y objetivos de Seguridad y Salud en el Trabajo ejecutada en Junio.
• Entrega de EPP a los operarios de piscinas,  calderas y demás funcionarios que hacen parte de la entidad. Realizando un informe semestral que describa fortalezas, debilidades y recomendaciones del proceso. Actividad reprogramada para el mes de Agosto.
• Comunicar y divulgar a los trabajadores los resultados de las investigaciones de los incidentes y accidentes de trabajo. Ejecutada en Junio.
• Hacer seguimiento al procedimiento de investigación de incidentes y accidentes de trabajo, y establecer las actividades para dar cumplimiento al procedimiento, socializando el mismo al personal encargado de realizar el proceso de investigación recalcando la importancia del cierre de investigación. Ejecutada en Junio
• 'Revisión de los resultados de la encuesta de perfil sociodemográfico  para inclusión de los colaboradores al PVE para la prevención de riesgo de los diferentes componentes del sistema, habilitando permanentemente el link para el diligenciamiento de la misma. Ejecutada en Mayo.
Para el mes de Junio  se programaron 44 actividades, en las que se ejecutaron las 44 actividades y se dio ejecución a 3 actividades reprogramadas del primer trimestre como lo son:
• Socializar los resultados de las Mediciones Higiénicas al COPASST ejecutada en Junio. 
• Elaboración/revisión, digitalización y sensibilización (en Evidencia Documental) del procedimiento y/o formato de gestión del cambio para evaluar el impacto sobre la Seguridad y Salud en el Trabajo que se pueda generar por cambios internos o externos, permanentes, temporales o de emergencia. Ejecutada en Junio
• 'Revisión, actualización y digitalización (en Evidencia Documental) de la Política de Seguridad y objetivos de Seguridad y Salud en el Trabajo ejecutada en Junio.</t>
  </si>
  <si>
    <t>14/07/2021.
No se generan observaciones o recomendaciones para el periodo de reporte.</t>
  </si>
  <si>
    <t>TH-007</t>
  </si>
  <si>
    <t xml:space="preserve">Cobertura del Plan de Bienestar e Incentivos </t>
  </si>
  <si>
    <t>Fomentar la participación de los servidores públicos de la entidad, en las actividades formuladas en el plan de bienestar e incentivos.</t>
  </si>
  <si>
    <t>Participación de los Servidores públicos de la Entidad</t>
  </si>
  <si>
    <t xml:space="preserve">Número de Servidores públicos participantes/ Número total de servidores públicos activos en el periodo.
</t>
  </si>
  <si>
    <t>Listados de Asistencia y/o Documentos que sustenten la participación en la actividad</t>
  </si>
  <si>
    <r>
      <t xml:space="preserve">Una Matriz con los nombres de los servidores y todas las actividades en las que participó, y cuando sean presenciales se tomarán los listados de asistencia y se relacionaran en la matriz.
</t>
    </r>
    <r>
      <rPr>
        <b/>
        <sz val="11"/>
        <rFont val="Arial"/>
        <family val="2"/>
      </rPr>
      <t>Nota</t>
    </r>
    <r>
      <rPr>
        <sz val="11"/>
        <rFont val="Arial"/>
        <family val="2"/>
      </rPr>
      <t xml:space="preserve"> : Todas las participaciones en las diferentes actividades, de los servidores públicos, serán registradas en la Matriz, sin embargo para efectos de cobertura solo se tendrá </t>
    </r>
    <r>
      <rPr>
        <sz val="11"/>
        <rFont val="Arial"/>
        <family val="2"/>
      </rPr>
      <t>en cuenta una participación por servidor durante la vigencia.</t>
    </r>
  </si>
  <si>
    <t>Matriz de control de participación en actividades programadas de Bienestar (Documento No Controlado)</t>
  </si>
  <si>
    <t>Para este periodo no se contaban con actividades programadas de Bienestar, sin embargo el mes de febrero de 2021, se desarrollaron actividades conforme a la ejecución del Plan de Bienestar 2020 :
1. Alianza porvenir; Taller Desarrollar Liderazgo, (actividad coste 0 para contratistas y servidores) 
2. Alianza Protección (actividad coste 0 para contratistas y servidores) , Yoga, Rumba, Zumba y Taller de autocuidado.
3. Pilates; inscritos 203, sesiones 20, 27 de febrero.
4. Olimpiadas SDIS 2020 - del 26 de febrero al 26 de marzo, 361 inscripciones en el total de las modalidades.
5. Se realizaron las inscripciones al Coro; con 29 Servidores inscritos, cuyas clases se llevarán a cabo el 2, 4, 9 y 11 de marzo
6. Danza; 121 Servidores inscritos, las fechas de las clases 20, 27 de febrero.
7. Apoyo escolar;  Se inscribieron 211 servidores para un total de 264 niños. Detalle de las actividades: - Matemáticas; del 24 de febrero; se conformaron 7 grupos de 3-6 años, 7 grupos de 7-10 años y 5 grupos de 11 a 12 años 11 meses y 29 días, y se han realizado 5 clases por cada grupo etario, tenemos 1 pendiente.
-Club de Lectura; del 24 de febrero; se conformaron 7 grupos de 3-6 años, 7 grupos de 7-10 años y 5 grupos de 11 a 12 años 11 meses y 29 días, y se han realizado 5 clases por cada grupo etario, tenemos 4 pendiente.</t>
  </si>
  <si>
    <t xml:space="preserve">No se tenía  Meta programada para este trimestre, en virtud a que el Plan de Bienestar Social e Incentivos 2021 según el cronograma se empieza a ejecutar  a partir del segundo trimestre del año en curso, mas sin embargo se realizaron las siguientes actividades conforme a la ejecución del Plan de Bienestar 2020:
1. Apoyo escolar  (Ingles, Matemáticas y Club de Lectura); el alcance  total esta actividad fue a 221 servidores y servidoras, y 264 niños y niñas.
2. Conformación Grupos Danza, Coro y Teatro; el alcance total de la actividad fue a 188 servidoras y servidoras.
3. Olimpiadas SDIS 2020; el alcance total de la actividad fue a 377 servidoras y servidoras.
4. Acondicionamiento físico ( Pilates, Rumba, Zumba y Yoga); el alcance total de la actividad fue a 461 servidoras y servidoras.
5. Talleres formativos para Adultos ( Joyería, Mándala, Alimentación Saludable y Derechos de Asociación Sindical); el alcance total de la actividad fue a 225 servidoras y servidoras.
6. Día Cultural - Obra de teatro; el alcance total de la actividad fue a 175 servidoras y servidoras.
</t>
  </si>
  <si>
    <t>16/04/2021
Para el próximo reporte se deben ajustar todos los porcentajes de avance para los 4 trimestres del año, de forma que el ultimo trimestre (diciembre) sea del 90% debido a que es un indicador creciente.</t>
  </si>
  <si>
    <t>Para el mes de abril de 2021, desde el área de Bienestar Social e Incentivos, se realizaron las siguientes actividades conforme a la ejecución del Plan de Bienestar 2021.
1. Actividades acosté 0;
- Trabajo en equipo; para esta actividad se inscribieron 358 colaboradores
- Zumba; para esta actividad se inscribieron 899
- Storytelling Fotografía; para esta actividad se inscribieron 702
Para el mes de abril de 2021, el área de Bienestar Social e Incentivos, adelantó la etapa de Planeación de las actividades programadas de Bienestar tales como: 
1. Día de la Familia 1er. Semestre.
2. Estímulo a dependencias por buenas prácticas ambientales; 2°Concurso “Mejores Prácticas Ambientales”
3. Incentivo pecuniario y no pecuniario; 2° Concurso “Mejores Equipos de Trabajo”.
4. Día del Trabajo Decente; 2° Concurso Trabajo Digno y Decente”.
5. Encuentro de parejas y parejas diversas
6. Encuentro de Solos y Solas
7. Día de los niños
8. Talleres para Pre-pensionados (Taller manejo de tiempo – 1. Taller Con el tiempo en la mano -Tiempo Libre   2. Talleres de vida para Pre-pensionados , 3.  Taller ¿Cómo nos relacionamos? - Motivación al Cambio.
9. Talleres Adultos; 1. Taller Pautas de crianza, (Crianza y Manejo de las Emociones en Casa) y 2. Taller Alimentación Saludable, (Hábitos Saludables).</t>
  </si>
  <si>
    <r>
      <t xml:space="preserve">Para el mes de mayo de 2021, desde el área de Bienestar Social e Incentivos, se realizaron las siguientes actividades conforme a la ejecución del Plan de Bienestar 2021.
</t>
    </r>
    <r>
      <rPr>
        <b/>
        <sz val="11"/>
        <rFont val="Arial"/>
        <family val="2"/>
      </rPr>
      <t>1. Actividad Prepensionados;</t>
    </r>
    <r>
      <rPr>
        <sz val="11"/>
        <rFont val="Arial"/>
        <family val="2"/>
      </rPr>
      <t xml:space="preserve">
- Taller manejo del estrés se inscribieron 62 servidores y servidoras
- Con el Tiempo en la mano se inscribieron 36 servidores y servidoras
- Realización Talleres de vida para Pre-pensionados "motivacion al cambio, como nos relacionamos" se inscribieron 17 servidores y servidoras
- Asesoría Jurídica en pensión para Pre-pensionados. "Regimen de Prima Media" 138 servidores y servidoras
- Prepensionados se inscribieron 69 servidores y servidoras.
</t>
    </r>
    <r>
      <rPr>
        <b/>
        <sz val="11"/>
        <rFont val="Arial"/>
        <family val="2"/>
      </rPr>
      <t>2. Actividad Taller de adultos;</t>
    </r>
    <r>
      <rPr>
        <sz val="11"/>
        <rFont val="Arial"/>
        <family val="2"/>
      </rPr>
      <t xml:space="preserve">
- Pautas de crianza, se inscribieron 31 servidores y servidoras
- Alimentación Saludable, se inscribieron 14 servidores y servidoras.
</t>
    </r>
    <r>
      <rPr>
        <b/>
        <sz val="11"/>
        <rFont val="Arial"/>
        <family val="2"/>
      </rPr>
      <t>3. Actividad Día de los niños;</t>
    </r>
    <r>
      <rPr>
        <sz val="11"/>
        <rFont val="Arial"/>
        <family val="2"/>
      </rPr>
      <t xml:space="preserve"> Show y actividades virtuales (Día del Niño Compensar) *con kit entregable, se inscribieron 553 servidores y servidoras.
</t>
    </r>
    <r>
      <rPr>
        <b/>
        <sz val="11"/>
        <rFont val="Arial"/>
        <family val="2"/>
      </rPr>
      <t>4. Actividad formativa y recreativa para hijos con discapacidad</t>
    </r>
    <r>
      <rPr>
        <sz val="11"/>
        <rFont val="Arial"/>
        <family val="2"/>
      </rPr>
      <t xml:space="preserve">; Actividades virtuales  "Taller virutal Cuerpo y Mente" *con kit entregable, se inscribieron 27 servidores y servidoras.
</t>
    </r>
    <r>
      <rPr>
        <b/>
        <sz val="11"/>
        <rFont val="Arial"/>
        <family val="2"/>
      </rPr>
      <t>5. Día de la familia 1er. semestre;</t>
    </r>
    <r>
      <rPr>
        <sz val="11"/>
        <rFont val="Arial"/>
        <family val="2"/>
      </rPr>
      <t xml:space="preserve"> Día de la familia I semestre Taller virtual RECORRIDO CULTURAL- MERCADOS CAMPESINOS. *Envío de un entregable (Canastas Campesinas) se inscribieron 1824 servidores y servidoras.
</t>
    </r>
    <r>
      <rPr>
        <b/>
        <sz val="11"/>
        <rFont val="Arial"/>
        <family val="2"/>
      </rPr>
      <t>6. Actividad  Encuentro de parejas;</t>
    </r>
    <r>
      <rPr>
        <sz val="11"/>
        <rFont val="Arial"/>
        <family val="2"/>
      </rPr>
      <t xml:space="preserve">  talleres para realizar en pareja (Taller retos en parejas) *Kit entregable, se inscribieron 200 servidores y servidoras.
</t>
    </r>
    <r>
      <rPr>
        <b/>
        <sz val="11"/>
        <rFont val="Arial"/>
        <family val="2"/>
      </rPr>
      <t>7. Actividad Encuentro Solos y Solas;</t>
    </r>
    <r>
      <rPr>
        <sz val="11"/>
        <rFont val="Arial"/>
        <family val="2"/>
      </rPr>
      <t xml:space="preserve"> Taller de Bienestar y armonía; ( Spa de Manos y Taller de Retos) *kit entregable. se inscribieron 300 servidores y servidoras.
</t>
    </r>
    <r>
      <rPr>
        <b/>
        <sz val="11"/>
        <rFont val="Arial"/>
        <family val="2"/>
      </rPr>
      <t>8. Actividades a Coste 0;</t>
    </r>
    <r>
      <rPr>
        <sz val="11"/>
        <rFont val="Arial"/>
        <family val="2"/>
      </rPr>
      <t xml:space="preserve"> 
- Desarrollar Liderazgo, se inscribieron 164 servidores y servidoras.
- Asumir las Emociones - Uniminuto, se inscribieron 149 servidores y servidoras.
- Salud mental - Compensar, se inscribieron 294 servidores y servidoras. 
- Reconociendo y afrontando en positivo, se inscribieron 243 servidores y servidoras.
Las siguientes actividades se encuentran en ejecución; 
1. Estímulo a dependencias por buenas prácticas ambientales; Reconocimiento a las dependencias que generen estrategias y herramientas novedosas y de impacto respecto al cuidado y protección del medio ambiente. II Concurso Buenas Practicas Ambientales "Tu Eres El Cambio", se inscribieron 210 servidores y servidoras.
2. Día del Trabajo Decente;  II Concurso "Trabajo Digno y Decente", se inscribieron 11 servidores y servidoras.
3. Incentivo pecuniario y no pecuniario; Mejores equipos de trabajo. Concurso, a la fecha van 2 servidores y servidoras inscritos.
Para el mes de mayo de 2021, desde el área de Bienestar Social e Incentivos, se realizaron las siguientes actividades conforme a la ejecución del Plan de Bienestar 2021.
</t>
    </r>
  </si>
  <si>
    <t xml:space="preserve">Para este trimestre abril-junio de 2021, desde el área de Bienestar Social e Incentivos, se realizaron 31 actividades conforme a la ejecución del Plan de Bienestar 2021, con un promedio de participación de 290 servidores. Con esta participación se da cobertura al 100% de los Servidores Públicos de la Entidad.
En el mes de Junio 1. Actividad Día del Servidor Público;- Transparencia y Buen Vivir con un total de 93 participantes.- La adecuada prestación del servicio como Horizonte de Sentido con un total de 61 participantes
2. Actividad Taller de adultos;
- Taller (YouTube Live)  Manejo de las situaciones críticas a Nivel Psicosocial, con un total de 1744 Participantes.
3. Actividad Prepensionados; 
- Taller de Historia Laboral, 56 participantes.
- Régimen de Prima Media, 31 participantes.
4. Actividades a Coste 0; 
- Yoga de la Risa - Compensar, un total de 488 participantes.
- PNL - Protección,  un total de 368 participantes
- Ambientes de Aprendizaje - Uniminuto, un total de 355 participantes
</t>
  </si>
  <si>
    <t>14/07/2021.
Se debe cargar la evidencia del indicador según su formulación: "Matriz de control de participación en actividades programadas de Bienestar" para el trimestre, la cual debe concordar con el dato cuantitativo y el reporte cualitativo, los cuales no están coincidiendo. 
16/07/2021.
No se generan observaciones o recomendaciones adicionales para el periodo de reporte.</t>
  </si>
  <si>
    <t>TH-008</t>
  </si>
  <si>
    <t>Frecuencia de Accidentalidad</t>
  </si>
  <si>
    <t>Monitorear el  comportamiento de la accidentalidad, con el fin de implementar acciones de prevención y corrección de los agentes causantes.</t>
  </si>
  <si>
    <t>Reporte oportuno de accidentes de trabajo por parte de colaboradores</t>
  </si>
  <si>
    <t>(N° accidentes de trabajo del periodo / N° total de Colaboradores activos del periodo)* 100</t>
  </si>
  <si>
    <t>*Formato único de reportes de accidentes de trabajo
*Matriz Registros de accidentalidad 
* Base de datos ARL
* Bases de datos de funcionarios de planta y contratistas</t>
  </si>
  <si>
    <r>
      <t>Determinar el número de accidentes presentados en un</t>
    </r>
    <r>
      <rPr>
        <sz val="11"/>
        <color rgb="FFFF0000"/>
        <rFont val="Arial"/>
        <family val="2"/>
      </rPr>
      <t xml:space="preserve"> </t>
    </r>
    <r>
      <rPr>
        <sz val="11"/>
        <rFont val="Arial"/>
        <family val="2"/>
      </rPr>
      <t xml:space="preserve">periodo,  en relación con el número total de los colaboradores activos de la entidad.
</t>
    </r>
    <r>
      <rPr>
        <b/>
        <sz val="11"/>
        <rFont val="Arial"/>
        <family val="2"/>
      </rPr>
      <t>Nota:</t>
    </r>
    <r>
      <rPr>
        <sz val="11"/>
        <rFont val="Arial"/>
        <family val="2"/>
      </rPr>
      <t xml:space="preserve"> El límite para este indicador es 2.5% mensual, lo que significa que los valores superiores generan una alerta y los inferiores un buen desempeño.</t>
    </r>
  </si>
  <si>
    <t>Base de datos de accidentalidad</t>
  </si>
  <si>
    <t xml:space="preserve">En el mes de Enero 2021 se presentaron 52 eventos,  los cuales han sido reportados a la ARL Positiva, de estos accidentes 44 fueron por causa del COVID-19 (prueba confirmada) que corresponde al 84,61% de los accidentes ocurridos en el mes, el otro 15,39% corresponden a accidentes ocurridos por golpes, lesiones múltiples, violencia y torceduras.
A fin de reducir la accidentalidad se realizaron las siguientes acciones:
* Seguimiento a los casos COVID-19 (prueba confirmada), por parte del equipo de medicina laboral.
* Se establece el cronograma de inspecciones 2021  para todas las Unidades Operativas de la SDIS .
* Se realizaron Inspecciones locativas, de emergencias y de verificación del Protocolo de Bioseguridad a las Unidades Operativas.
• Se establece el cronograma de actividades de capacitación vigencia 2021, de acuerdo a la identificación de los riesgos y peligros a que se encuentran expuestos. 
</t>
  </si>
  <si>
    <t>En el mes de febrero se reportaron  23  eventos, los cuales fueron reportados a la ARL Positiva, de estos accidentes 14 fueron por causa del COVID-19 (prueba confirmada) que corresponde al 60.86% de los accidentes ocurridos en el mes, el otro 39.14% corresponden a accidentes ocurridos por Golpes y torceduras.
A fin de reducir la accidentalidad se realizaron las siguientes acciones:
* Seguimiento a los casos COVID-19 (prueba confirmada), por parte del equipo de medicina laboral.
* Se establece el cronograma de inspecciones 2021  para todas las Unidades Operativas de la SDIS .
* Se realizaron Inspecciones locativas, de emergencias y de verificación del Protocolo de Bioseguridad a las Unidades Operativas.
• Se establece el cronograma de actividades de capacitación vigencia 2021, de acuerdo a la identificación de los riesgos y peligros a que se encuentran expuestos.</t>
  </si>
  <si>
    <t>En el mes de marzo se han reportado 17 accidentes de trabajo, los cuales han sido reportados a la ARL Positiva, de estos accidentes 4 fueron por causa del COVID-19 (prueba confirmada) que corresponde al 25% de los accidentes ocurridos en el mes, el otro 75% corresponden a accidentes ocurridos por Golpes y torceduras.
El porcentaje de frecuencia de accidentalidad para este mes fue del 0,32% teniendo en cuenta que el numero de trabajadores para este mes fue de 5264
Durante el primer trimestre se tuvo un total de 92 AT  Comparando el mismo periodo del año 2020  hubo una  reducción del 3%  es decir, se presentaron 3 AT menos,  Se continuará con las estrategias planteadas para ir disminuyendo la accidentalidad, esto responde a que en el mismo trimestre del año anterior no se tenia accidentes de trabajo por COVID-19 dado tal que no existía pandemia esto hizo que la reducción frente al mismo periodo fuera tan baja.
Con el total de 92 accidentes de trabajo en el primer trimestre del año 2021( 52 casos en enero, 23 en febrero y 17 en marzo), el promedio de frecuencia accidentalidad para este primer trimestre fue del 0,48%.  Durante el trimestre el área que más presentó accidentalidad fue la Subdirección para la Familia con 29 AT que representa el 31% del total de la accidentalidad, seguido por la Subdirección para la Adultez con 26 AT(28%) y la Subdirección Local de Usme y Sumapaz (5,4%).
En lo referente a la lesión que más se presenta es COVID-19  con 62 AT (66%), seguido por golpe contusión o aplastamiento  12 AT (12,90%) comparado con el año anterior se tenían 56 casos de AT correspondiente al 56%, de lo cual nos muestra una disminución del 43%, esto debido a que   se está trabajando de forma semipresencial por la pandemia COVID-19, y la mayoría de unidades operativas se encuentran cerradas o funcionando al 50%,  por torcedura y esguinces  para este trimestre se tuvo 8 AT (8,7%), comparado con el año anterior se presentaron 20 AT (21%) de igual forma nos  muestra una disminución del 13,3%, debido a l que se esta trabajando semipresencial por la pandemia COVID-19.
Como resultado del análisis del indicador se  realizo las siguientes  acciones :  
Se capacitó en protocolo de bioseguridad a la mayor cantidad de personas pertenecientes a la tropa social 1007 personas, se llego a todas las subdirecciones y localidades reforzando las diferentes medidas de bioseguridad.
Con el acompañamiento de asesores de la ARL y profesionales del componente de Seguridad Industrial se han  apoyado en la realización de algunas investigaciones de los accidentes presentados en este trimestre.
Así mismo desde el componente de medicina preventiva se realiza seguimiento y acompañamiento a los funcionarios que  fueron reportados como AT por COVID-19 hasta su proceso de recuperación.
Se vienen desarrollando estrategias por parte de los inspectores SST de cada localidad frente a la socialización y verificación de cumplimiento de los protocolos de bioseguridad, se han logrado verificar mas de 240 unidades operativas</t>
  </si>
  <si>
    <t xml:space="preserve">Durante el mes  de Abril se  registraron 49  eventos, los cuales han sido reportados a la ARL Positiva, de estos accidentes 29 fueron por causa del COVID-19 (prueba confirmada) que corresponde al 59.18% de los accidentes ocurridos en el mes, el otro 40.81% corresponden a accidentes ocurridos por Golpes y torceduras.
El porcentaje de accidentalidad para este mes fue del 0,72% teniendo en cuenta que el numero de trabajadores para este mes fue de 6763
Con el fin de reducir la accidentalidad se realizaron las siguientes acciones:
* Seguimiento a los casos COVID-19 (prueba confirmada), por parte del equipo de medicina laboral.
* Se establece el cronograma de inspecciones 2021  para todas las Unidades Operativas de la SDIS .
* Se realizaron Inspecciones locativas, de emergencias y de verificación del Protocolo de Bioseguridad a las Unidades Operativas.
• Se establece el cronograma de actividades de capacitación vigencia 2021, de acuerdo con la identificación de los riesgos y peligros a que se encuentran expuestos. </t>
  </si>
  <si>
    <t>18/05/2021.
La frecuencia de medición del indicador es mensual por lo que se debe reportar el dato cuantitativo en concordancia con el reporte cualitativo y remitir las respectivas evidencias para validar los datos.</t>
  </si>
  <si>
    <t>En el mes de Mayo 2021  se registraron 66 eventos, los cuales han sido reportados a la ARL Positiva, de estos accidentes 55 fueron por causa del COVID-19 (prueba confirmada) que corresponde al 83.33% de los accidentes ocurridos en el mes, el otro 16.66% corresponden a accidentes ocurridos por Golpes y otras causas.
El porcentaje de accidentalidad para este mes fue del 0,95% teniendo en cuenta que el numero de funcionarios y contratistas para este mes fue de 6931
A fin de reducir la accidentalidad se realizaron las siguientes acciones:
* Seguimiento a los casos COVID-19 (prueba confirmada), por parte del equipo de medicina laboral.
* Se establece el cronograma de inspecciones 2021  para todas las Unidades Operativas de la SDIS .
* Se realizaron Inspecciones locativas, de emergencias y de verificación del Protocolo de Bioseguridad a las Unidades Operativas.
 Se establece el cronograma de actividades de capacitación vigencia 2021, de acuerdo con la identificación de los riesgos y peligros a que se encuentran expuestos, se realizan 4 ejercicios de capacitación enfocados a la accidentalidad 2 jornadas de prevención de autocuidado y accidentalidad y 2 de prevención de riesgo biológico con una perspectiva COVID-19</t>
  </si>
  <si>
    <t>En el mes de junio 2021 se presentaron 111 eventos,  los cuales han sido reportados a la ARL Positiva, de estos accidentes 100 fueron por causa del COVID-19 (prueba confirmada) que corresponde al 90,1% de los accidentes ocurridos en el mes, el otro 9,9% corresponden a accidentes ocurridos por Golpes, lesiones múltiples, violencia y torceduras. 
El porcentaje de accidentalidad fue de 1,53 %  con 7249 funcionarios y contratistas. Se Aporta Base de Datos de Registro de accidentalidad (ver columna "C" Mes Reporte del AT).
Con el fin de reducir la accidentalidad se realizaron las siguientes acciones:
* Seguimiento a los casos COVID-19 (prueba confirmada), por parte del equipo de medicina laboral.
* Se establece el cronograma de inspecciones 2021  para todas las Unidades Operativas de la SDIS .
* Se realizaron Inspecciones locativas, de emergencias y de verificación del Protocolo de Bioseguridad a las Unidades Operativas.
• Se establece el cronograma de actividades de capacitación vigencia 2021, de acuerdo con la identificación de los riesgos y peligros a que se encuentran expuestos, se realiza 1 jornada de sensibilización en protocolo de bioseguridad.
Para el trimestre el promedio de accidentalidad fue de 1,05% con promedios de ( 0,69% abril, 0,95% para Mayo y 1,53% para Junio)
Se han presentado un total de 226 accidentes de trabajo en el segundo trimestre del año 2021( 49 casos en abril, 66 en mayo y 111 en junio). Durante el trimestre la subdirección que más presentó accidentalidad fue la Subdirección para la Familia con 47 AT que representa el 21% del total de la accidentalidad, seguido por la Subdirección para la Adultez con 34 AT(15%) y la Subdirección Local de Usme y Sumapaz con 24 casos  (11%).
En lo referente a la lesión que más se presenta es COVID-19  con 176 AT (78%), seguido por golpe contusión o aplastamiento  21 AT (9%) y lesiones múltiples   con 16 AT (7%). 
Como resultado del análisis del indicador se  realizaran las siguientes  acciones :  
Capacitación en protocolo de bioseguridad a la mayor cantidad de personas pertenecientes a la entidad, llegando a todas las subdirecciones y localidades reforzando las diferentes medidas de bioseguridad.
A través de correo electrónico se socializarán los accidentes ocurridos durante el trimestre y como lecciones aprendidas se enviarán piezas comunicativas asociadas a la prevención de caídas. 
Con el acompañamiento de asesores de la ARL y profesionales del componente de Seguridad Industrial se ha apoyado en la realización de las investigaciones y ejecución de duplas para dicha investigación.
Así mismo desde el componente de medicina laboral se realiza seguimiento y acompañamiento a los funcionarios que llegan a contraer el virus hasta su proceso de recuperación.
Se vienen desarrollando estrategias por parte de los inspectores SST de cada localidad frente a la socialización y verificación del cumplimiento de los protocolos de bioseguridad, se han logrado verificar mas de 410 unidades operativas en donde se evidencia y verifica el cumplimiento de los protocolos de bioseguridad durante la vigencia 2021.</t>
  </si>
  <si>
    <t>14/07/2021.
En la evidencia entregada se identifica un total de 82 AT en el mes de junio y no 111, por favor verificar y ajustar. El dato cuantitativo debe concordar con el cualitativo.
16/07/2021.
No se generan observaciones o recomendaciones adicionales  para el periodo de reporte.</t>
  </si>
  <si>
    <t>TH-009</t>
  </si>
  <si>
    <t>Ausentismo por causa médica</t>
  </si>
  <si>
    <t>Verificar el impacto de las actividades en promoción y prevención que se ejecutan, a través del Monitoreo del ausentismo por causa medicas.</t>
  </si>
  <si>
    <t>Reporte oportuno de incapacidades</t>
  </si>
  <si>
    <t>(No. de días de ausencia por incapacidad laboral y común en el periodo / (No de días de trabajo programados en la entidad para el periodo * el numero de servidores activos del periodo)*100</t>
  </si>
  <si>
    <t xml:space="preserve">* Base de datos ARL
* Bases de datos de trabajadores de planta
* Información de incapacidades medicas </t>
  </si>
  <si>
    <r>
      <t xml:space="preserve">Calcular el número de días de ausencia por incapacidad medica laboral y común presentados en un periodo en relación con el número total de días programados por la entidad para laborar.
</t>
    </r>
    <r>
      <rPr>
        <b/>
        <sz val="11"/>
        <rFont val="Arial"/>
        <family val="2"/>
      </rPr>
      <t>Nota:</t>
    </r>
    <r>
      <rPr>
        <sz val="11"/>
        <rFont val="Arial"/>
        <family val="2"/>
      </rPr>
      <t xml:space="preserve"> El límite para este indicador es 2.2% mensual, lo que significa que los valores superiores generan una alerta y los inferiores un buen desempeño.</t>
    </r>
  </si>
  <si>
    <t>Matriz de registro de incapacidades filtrada para el período</t>
  </si>
  <si>
    <t>n/a</t>
  </si>
  <si>
    <t>En el mes de Enero se presentaron  casos de ausencias por incapacidad médica certificada,  entre ellos por accidente laboral y por enfermedad general,  para este mes no se presentaron casos de ausencia por  enfermedad laboral ni accidente común.
Derivado de estas  incapacidades, se generaron  días de ausencia,  en su mayor proporción por enfermedad general seguido por  accidente laboral.
Como resultado del análisis se encontró que los mayores grupos de enfermedad causantes de incapacidad  están generados por  Código para el uso de emergencia, Enfermedades del sistema osteomuscular y del tejido conectivo, Enfermedades del sistema respiratorio,  ciertas enfermedades infecciosas y parasitarias,   traumatismos, envenenamientos y algunas otras consecuencias de causa externa, Enfermedades del aparato genitourinario, Enfermedades de la piel y el tejido subcutáneo, Enfermedades del sistema circulatorio.
Las acciones de prevención que se realizaron de acuerdo con los programas de vigilancia epidemiológica, de promoción y prevención de la salud de la Entidad son las siguientes:
• Capacitación y sensibilización, inspección de puestos de trabajo, pausas activas en prevención de desórdenes musculoesqueléticas, seguimiento telefónico para verificar estado de salud, sensibilización en  prevención de enfermedades respiratorias y del sistema digestivo, etc., en las diferentes subdirecciones.</t>
  </si>
  <si>
    <t>En el mes de Febrero se presentaron  casos de ausencias por incapacidad médica certificada,  por diferente origen, como lo son  por accidente laboral y por enfermedad general,  para este mes no se presentaron casos de ausencia por  enfermedad laboral ni accidente común.
Derivado de estas  incapacidades, se generaron  días de ausencia,  en su mayor proporción por enfermedad general seguido por  accidente laboral.
Como resultado del análisis se encontró que los mayores grupos de enfermedad causantes de incapacidad  están generados por  Código para el uso de emergencia,  Enfermedades del sistema respiratorio, ciertas enfermedades infecciosas y parasitarias,  Enfermedades del sistema osteomuscular y del tejido conectivo,  Enfermedades del aparato genitourinario, traumatismos, envenenamientos y algunas otras consecuencias de causa externa, Enfermedades de la piel y el tejido subcutáneo, Enfermedades del sistema circulatorio. 
Las acciones de prevención que se realizaron de acuerdo con los programas de vigilancia epidemiológica, de promoción y prevención de la salud de la Entidad son las siguientes:
Capacitación y sensibilización , inspección de puestos de trabajo, pausas activas en prevención de desórdenes musculoesqueléticas, seguimiento telefónico para verificar estado de salud y dar recomendaciones según caso o diagnostico, Sensibilización en  prevención de enfermedades respiratorias y del sistema digestivo, etc.,  actividades desarrolladas en las diferentes subdirecciones de la secretaria Distrital de Integración Social.</t>
  </si>
  <si>
    <t>El número de días de ausencia por  enfermedad laboral presentados en el primer trimestre del año,  en relación con el número total de días ausentes por enfermedad (Laboral-general) para el mismo periodo de tiempo correspondió a 0,00%, este comportamiento se debe a que no se presentó  reporte de incapacidades por enfermedad laboral. 
En el mes de marzo se presentaron 330  casos de ausencias por incapacidad médica certificada,  se perdió el 0,24% de días programados de trabajo por incapacidad médica, teniendo en cuenta que el numero de trabajadores para este mes fue de 5264 y 26 días programados
El promedio para el primer trimestre es  0,24%
Número de casos de ausencias por enfermedad laboral: 0
Número de casos de ausencias por Accidente comun:0
Número de casos de ausencia por enfermedad general: 143
Número de casos de ausencia por accidente laboral: 7
Como resultado del análisis se encontró que los mayores grupos de enfermedad causantes de incapacidad  están generados por: Códigos para uso de emergencia (u027),  Enfermedades del sistema osteomuscular y del tejido conjuntivo, Enfermedades del sistema respiratorio, Ciertas enfermedades infecciosas y parasitarias, Enfermedades del aparato genitourinario, Traumatismos, envenenamientos y algunas otras consecuencias de causa externa, Enfermedades del sistema circulatorio, Trastornos mentales y del comportamiento, Enfermedades endocrinas, nutricionales y metabólicas, Neoplasias.
Las acciones de prevención que se realizaron son de acuerdo con los programas de vigilancia epidemiológica, de promoción y prevención de la salud de la Entidad son las siguientes:
•Seguimiento y actualización de recomendaciones medico laborales (virtual), seguimiento a incapacidades prolongadas, implementación del programa de vigilancia epidemiológica de desórdenes musculo esqueléticos  con actividades como adecuaciones de puestos de trabajo en casa, pausas activas, capacitación y sensibilización en higiene postural, actividad física, (dolor lumbar, síndrome del  túnel del carpo.
En el programa de vigilancia epidemiológica de riesgo psicosocial se realizaron actividades como, acompañamiento y seguimiento psicosocial para casos específicos a funcionarios y contratistas que, por razón de la pandemia o por contagio de COVID 19 pudieron requerir orientación de tipo psicosocial, Capacitaciones en Promoción de la Salud Mental y Prevención de los Riesgos Psicosociales, visitas comisarias.
En el programa de prevención de riesgo biológico se realizaron actividades de seguimiento al talento humano que presento accidente laboral, inspecciones de bioseguridad, capacitaciones  y sensibilización Web en prevención de riesgo biológico, protocolos de bioseguridad, uso de elementos de bioseguridad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de igual se realizaron seguimiento a personas con recomendaciones en prevención de riesgo cardiovascular según exámenes medico ocupacionales y ausentismo presentado en este trimestre.
En el programa de conservación visual se realizó capacitación y sensibilización en prevención y Conservación visual en las diferentes subdirecciones, seguimiento a recomendaciones según exámenes medico ocupacionales                                                                                                                                                                                                                                                                                                                                                                        
En el programa de fomentos de vida y entornos saludables , se realiza capacitación y sensibilización en prevención de enfermedades respiratorias y covid 19.</t>
  </si>
  <si>
    <t>En el mes de Abril se registraron casos de ausencias por incapacidad médica certificada, por diferente origen, como lo son: accidente de trabajo, enfermedad general, accidente común no se registraron casos por enfermedad laboral.
Derivado de estas incapacidades, se generaron 271 días de ausencia, registrando 265 días por enfermedad general, 3 días por accidente de trabajo y 3 días por accidente común.
En el mes se perdió 0,20 % de días programados de trabajo, por incapacidad médica, teniendo en cuenta que se contaron con 6.763 trabajadores para un total de 1.149.710 horas hombre trabajadas.
Como resultado del análisis se encontró que los mayores grupos de enfermedad causantes de incapacidad  están generados por  Código para el uso de emergencia,  Enfermedades del sistema respiratorio, ciertas enfermedades infecciosas y parasitarias,  Enfermedades del sistema osteomuscular y del tejido conectivo,  Enfermedades del aparato genitourinario, traumatismos, envenenamientos y algunas otras consecuencias de causa externa, Enfermedades de la piel y el tejido subcutáneo, Enfermedades del sistema circulatorio.
Es importante recalcar que las subdirecciones  de dirección de análisis y diseño estratégico (dade) , subdirección para la juventud, subdirección de nutrición, subdirección de abastecimiento no registraron ausentismo para este mes.
Las acciones de prevención que se realizaron de acuerdo con los programas de vigilancia epidemiológica, de promoción y prevención de la salud de la Entidad son las siguientes:
Capacitación y sensibilización , inspección de puestos de trabajo, pausas activas en prevención de desórdenes musculoesqueléticas, seguimiento telefónico para verificar estado de salud y dar recomendaciones según caso o diagnóstico, Sensibilización en  prevención de enfermedades respiratorias y del sistema digestivo, etc.,  actividades desarrolladas en las diferentes subdirecciones de la secretaria Distrital de Integración Social.</t>
  </si>
  <si>
    <t>En el mes de Mayo se registraron 107 casos de ausencias por incapacidad médica certificada, por diferente origen, como lo son: 15 por accidente de trabajo, 91 enfermedad general, y 1 enfermedad laboral.
Derivado de estas incapacidades, se generaron 674 días de ausencia, registrando 552 días por enfermedad general, 119 días por accidente de trabajo y 3 días por enfermedad laboral.
En el mes se perdió 0,49 % de días programados de trabajo, por incapacidad médica, teniendo en cuenta que se contaron con 6.931 trabajadores para un total de 1.296.097 horas hombre trabajadas.
Como resultado del análisis se encontró que los mayores grupos de enfermedad causantes de incapacidad  están generados por  Código para el uso de emergencia,  Enfermedades del sistema osteomuscular, Síntomas, signos y hallazgos anormales clínicos y de laboratorio, no clasificados en otra parte, Traumatismos, envenenamientos y algunas otras consecuencias de causa externa, Enfermedades del sistema respiratorio.
Enfermedades del aparato digestivo, Neoplasias, Enfermedades del sistema nervioso.
Ciertas enfermedades infecciosas y parasitarias, Enfermedades del aparato genitourinario.
Enfermedades del oído y de la apófisis mastoides, Trastornos mentales y del comportamiento.
Es importante recalcar que las siguientes subdirecciones no presentaron incapacidad este mes, despacho, oficina asesora de comunicaciones, oficina de control interno, oficina asesora jurídica, oficina de asuntos disciplinarios, dirección de gestión corporativa, Subdirección administrativa y financiera, subdirección de plantas físicas, dirección de análisis y diseño estratégico (dade), subdirección de diseño evaluación y sistematización, subdirección de investigación e información, subdirección territorial, subdirección para la juventud, subdirección de nutrición, subdirección de abastecimiento, subsecretaria.</t>
  </si>
  <si>
    <t>En  lo transcurrido del segundo trimestre del año, se registraron 265 casos de ausencia y 1747 días perdidos, por diferente tipo de origen.
En el mes de Junio se presentaron 112  casos de ausencias por incapacidad médica certificada,  se perdió el 0,55% de días programados de trabajo por incapacidad médica, teniendo en cuenta que el número de trabajadores para este mes fue de 7249.
El promedio para el segundo trimestre es  0,42% Muy por debajo de la meta esperada.
Se aporta Matriz de registro de incapacidades (para el numerador ver fila 26 "Días de incapacidad" columnas N,Q y T), (para el denominador ver Fila 17 "Número de días de trabajo programados" columnas N,Q,y T).
Como resultado del análisis se encontró que los mayores grupos de enfermedad causantes de incapacidad  están generados por: Códigos para uso de emergencia (u027),  
Traumatismos, envenenamientos y algunas otras consecuencias de causa externa.
Enfermedades del sistema osteomuscular y del tejido conectivo, enfermedades del sistema respiratorio, Neoplasias, Ciertas enfermedades infecciosas y parasitarias
Síntomas, signos y hallazgos anormales clínicos y de laboratorio. Enfermedades del aparato genitourinario, enfermedades del sistema osteomuscular y del tejido conjuntivo, enfermedades del sistema respiratorio, ciertas enfermedades infecciosas y parasitarias, enfermedades del aparato genitourinario, traumatismos, envenenamientos y algunas otras consecuencias de causa externa, enfermedades del sistema circulatorio, trastornos mentales y del comportamiento, enfermedades endocrinas, nutricionales y metabólicas, neoplasias.
Las acciones de prevención que se realizaron están de acuerdo con los programas de vigilancia epidemiológica, de promoción y prevención de la salud de la Entidad y son las siguientes:
•Seguimiento y actualización de recomendaciones medico laborales (virtual), seguimiento a incapacidades prolongadas, implementación del programa de vigilancia epidemiológica de desórdenes musculo esqueléticos  con actividades como, adecuaciones de puestos de trabajo en casa, pausas activas, capacitación y sensibilización en higiene postural, actividad física, (dolor lumbar, síndrome del  túnel del carpo)
En el programa de vigilancia epidemiológica de riesgo psicosocial se realizaron actividades como, acompañamiento y seguimiento psicosocial para casos específicos a funcionarios y contratistas que, por razón de la pandemia o por contagio de COVID 19 que pudieron requerir orientación de tipo psicosocial, Capacitaciones en Promoción de la Salud Mental y Prevención de los Riesgos Psicosociales, visitas a comisarias.
En el programa de prevención de riesgo biológico se realizaron actividades de seguimiento al talento humano que presentó accidente laboral, inspecciones de bioseguridad, capacitaciones  y sensibilización Web en prevención de riesgo biológico, protocolos de bioseguridad, uso de elementos de bioseguridad y prevención de enfermedades respiratorias y Covid 19, etc.
En el programa de prevención de  riesgo cardiovascular, se realiza capacitación en  fomentos de vida y entornos saludables,  en las diferentes subdirecciones estas actividades se realizaron por trabajo en casa, por llamada telefónica y/o virtual, de igual forma se realizó seguimiento a personas con recomendaciones en prevención de riesgo cardiovascular según exámenes medico ocupacionales y ausentismo presentado en este trimestre.
En el programa de conservación visual se realizó capacitación y sensibilización en prevención y Conservación visual en las diferentes subdirecciones, seguimiento a recomendaciones según exámenes medico ocupacionales                                                                                                                                                                                                                                                                                                                                                                        
En el programa de fomentos de vida y entornos saludables , se realiza capacitación y sensibilización en prevención de enfermedades respiratorias y covid 19.</t>
  </si>
  <si>
    <t xml:space="preserve">14/07/2021.
Se deben relacionar los datos del formato "junio programado" "junio resultado", lo cual debe coincidir con el reporte cualitativo. Estos datos deben coincidir con la evidencia presentada y el reporte cualitativo.
16/07/2021
No se generan observaciones o recomendaciones adicionales para el periodo de reporte.  </t>
  </si>
  <si>
    <t>GC-001</t>
  </si>
  <si>
    <t>Implementación de la gestión del conocimiento</t>
  </si>
  <si>
    <t>Determinar el porcentaje de cumplimiento de las actividades planificadas para la implementación de la Gestión del conocimiento de acuerdo con los lineamientos definidos por la Política de Gestión del Conocimiento y la Innovación en el marco del MIPG.</t>
  </si>
  <si>
    <t>Ejecución de las actividades de implementación de la Gestión del conocimiento programadas en el periodo.</t>
  </si>
  <si>
    <t>(Porcentaje promedio de avance en las actividades ejecutadas / Porcentaje promedio programado para las actividades identificadas en el Plan de  implementación de Gestión del conocimiento planificadas) *100</t>
  </si>
  <si>
    <t>Plan de implementación de Gestión del conocimiento</t>
  </si>
  <si>
    <t>1. Para el cálculo del numerador se tomarán las actividades programadas para el periodo de reporte en el Plan de Implementación de Gestión del Conocimiento y se tomará el porcentaje promedio de avance en tales  actividades .
2. Para el Denominador se tomará el porcentaje promedio programado para el periodo.</t>
  </si>
  <si>
    <t>Bimestral</t>
  </si>
  <si>
    <t>1. Plan de implementación de Gestión del conocimiento con reportes de seguimiento</t>
  </si>
  <si>
    <t>En enero se efectuaron   avances en la propuestas de las actividades del Plan de Implementación y se contactaron los posibles profesionales con los cuales se lograría contribuir para construir las actividades de dicho plan.</t>
  </si>
  <si>
    <t>12/04/2021. No se generan observaciones o recomendaciones respecto al análisis presentado en el seguimiento al indicador de gestión.</t>
  </si>
  <si>
    <t>Para este periodo se anexan los avances de la Formulación del Plan de Implementación de la Gestión del Conocimiento Vigencia 2021. Se determinaron actividades  en el marco de los siguientes dos temas los cuales se formularon de la siguiente manera:
1. "Evitar la Fuga de conocimiento" se determinaron las siguiente actividades:
- Promover a través de diferentes instancias la identificación, documentación y socialización de buenas prácticas y lecciones aprendidas que lleven a cabo las áreas de la entidad.
-Elaborar y/o oficializar un formato como anexo al proceso de Talento Humano que de cuenta de la trasferencia de conocimiento tácito y explicito en el procedimiento de “desvinculación de personal” que contribuya en la mejora continua de la entidad.
2. Con respecto al tema "2. Producir conocimiento estratégico para la entidad" se formuló lo siguiente:
-Elaborar dos (2) Documentos  los cuales sean  propuestas de caracterización la primera de la violencia intrafamiliar y  la segunda de caracterización de los hogares de Bogotá a través de la información que está recolectando la tropa social.
-Elaborar (1) Documento Preliminar de las etapas de planeación y Formulación de la Propuesta Metodológica del Mapa de Gestión del Conocimiento.
-Elaborar (1) documento  Diagnóstico de la gestión del conocimiento actual de la Entidad.
Se anexan las actas de reunión y el avance de Formulación del Plan de Implementación de Gestión del Conocimiento Vigencia 2021.</t>
  </si>
  <si>
    <t>12/04/2021. No se generan observaciones o recomendaciones respecto al análisis y soportes presentados en el seguimiento al indicador de gestión.
No obstante, se recomienda dar inicio a la implementación de acciones del Plan, con el fin de no comprometer el cumplimiento de la meta para la vigencia.</t>
  </si>
  <si>
    <t>En Marzo se definió en su totalidad las actividades  del Plan de Implementación de Gestión del Conocimiento. Se anexa documento Word con la descripción de cada actividad, además del Plan de Implementación de Gestión del Conocimiento con la aprobación del Director DADE.</t>
  </si>
  <si>
    <t>12/04/2021. No se generan observaciones o recomendaciones respecto al análisis y soportes presentados en el seguimiento al indicador de gestión.</t>
  </si>
  <si>
    <t>En el mes de abril se logró concertar una reunión con el equipo de Enlace de los gestores de Talento Humano de la entidad. En esta primera reunión se discutió acerca de los documentos que pueden ser utilizados en el proceso de transferencia del conocimiento tácito y explícito en el procedimiento de desvinculación de personal.
El cumplimiento de las demás actividades programadas para el mes de abril se retrasó debido al cambio de la persona que asumió el rol de Gestora del proceso. Este cambio implicó una curva de aprendizaje de las actividades necesarias para dar cumplimiento a lo planeado en el Plan de Implementación de Gestión de Conocimiento, sobre el cual fue necesario realizar un ajuste en la programación con el fin de alinearlo a los tiempos de empalme en la gestoría.</t>
  </si>
  <si>
    <t>20/05/2021. No se generan observaciones respecto al análisis presentado en el seguimiento al indicador de gestión. Sin embargo, aunque la evidencia (Plan de implementación de Gestión del conocimiento) cuenta con el seguimiento cuantitativo requerido para la validez del soporte, se recomienda hacer uso del campo de "Descripción" el cual puede aportar de forma cualitativa para la comprensión de los avances en las actividades definidas.</t>
  </si>
  <si>
    <t>Durante el mes de mayo se construyó el formato de Buenas prácticas de la SDIS en la plataforma Office Forms. Este formato permitirá conocer la información acerca de las buenas prácticas y experiencias exitosas relevantes para las diferentes dependencias de la entidad. Asimismo, durante este mes se creo el formato de Diagnóstico de la gestión de conocimiento en la SDIS. Se espera con este formato recolectar la información clave para construir el mapa de gestión de conocimiento y para fortalecer el Plan de Implementación de Gestión de conocimiento.</t>
  </si>
  <si>
    <t>17/06/2021. No se generan observaciones o recomendaciones respecto al análisis presentado en el seguimiento al indicador de gestión.
Teniendo en cuenta que el siguiente periodo se realizará reporte cuantitativo, se recomienda avanzar en la consolidación de resultados del cumplimiento del semestre considerando las recomendaciones presentadas en revisiones anteriores respecto a la evidencia. Se sugiere la siguiente estructura para el análisis a presentar: "valor que asume la meta del indicador en el periodo respectivo + acción realizada (se relaciona directamente con el nombre del indicador) + avance en el cumplimiento de la meta que refleja el indicador + rezago o sobrecumplimiento y sus causas (si aplica) + acción de mejora (si aplica)".</t>
  </si>
  <si>
    <t>Dentro del plan se proyectaron cuatro (4) temas, en el marco de los cuales se establecieron siete (7) actividades, de las cuales tres (3) tenían metas porcentuales para el bimestre correspondiendo al 43% programado. Una actividad para este bimestre  consistía en elaborar y/o oficializar un Formato como anexo al proceso de Talento Humano para gestionar conocimiento, el cual no fue posible cumplir por diversas razones y cuya actividad pesaba el 62% de este bimestre. Teniendo en cuenta que ya se cuenta con un gestor para este proceso de manera exclusiva y superadas otras dificultades se reprogramó la meta de cumplimiento en 80% para el próximo bimestre, sin que esto afecte el plan en su conjunto. Las demás actividades programadas se cumplimiento en su totalidad.</t>
  </si>
  <si>
    <t>13/07/2021. No se generan observaciones o recomendaciones respecto al análisis y evidencia presentados en el seguimiento al indicador de gestión.</t>
  </si>
  <si>
    <t>Gestión del sistema integrado</t>
  </si>
  <si>
    <t>GS-002</t>
  </si>
  <si>
    <t>Plan de ajuste y sostenibilidad del Modelo Integrado de Planeación y Gestión (MIPG), implementado</t>
  </si>
  <si>
    <t>Medir el grado de implementación de las actividades definidas por las dependencias frente a la adecuación del Sistema de Gestión, bajo los requisitos del Modelo Integrado de Planeación y Gestión - MIPG.</t>
  </si>
  <si>
    <t>Implementación de las actividades del plan de ajuste y sostenibilidad por parte de las dependencias responsables en los tiempos establecidos.</t>
  </si>
  <si>
    <t>(Avance promedio en las actividades ejecutadas en el periodo/ Porcentaje promedio programado para las actividades a ejecutar en el periodo)*100</t>
  </si>
  <si>
    <t>Matriz del Plan de ajuste y sostenibilidad del Modelo Integrado de Planeación y Gestión (MIPG) con seguimiento trimestral.</t>
  </si>
  <si>
    <t>Para el cálculo del indicador se toma el avance promedio en las actividades ejecutadas por las dependencias (numerador) y se divide en el valor porcentual programado para las mismas hasta el periodo de seguimiento.
El avance por periodo se reporta de manera acumulada.
Nota: el total de actividades corresponde a las establecidas en el plan de ajuste y sostenibilidad del del Modelo Integrado de Planeación y Gestión (MIPG) aprobado por el Comité Institucional de Gestión y Desempeño.</t>
  </si>
  <si>
    <t>Durante el mes de enero se concluyó el ejercicio de formulación del Plan de ajuste y sostenibilidad del Modelo Integrado de Planeación y Gestión (MIPG) para la vigencia 2021, el cual fue aprobado en sesión del Comité Institucional de Gestión y Desempeño, llevada a cabo el 29 de enero de 2021 
La aprobación se registró en el Acta N° 1 del Comité Institucional de Gestión y Desempeño del 29/01/2021.</t>
  </si>
  <si>
    <t xml:space="preserve">12/03/2021 No se generan observaciones y recomendaciones respecto al análisis presentados en el seguimiento al indicador de gestión.
</t>
  </si>
  <si>
    <t>Durante el mes de febrero se realizó reunión de equipo del proceso, en la cual se revisó la formulación del indicador y se realizaron los ajustes pertinentes con el fin de tener una descripción mas clara y de esta manera lograr un mejor seguimiento y reporte. 
Mediante memorando I2021007170 del 24/02/2021, la líder del proceso solicitó formalmente la actualización del indicador.</t>
  </si>
  <si>
    <t>12/03/2021 No se generan observaciones y recomendaciones respecto al análisis presentados en el seguimiento al indicador de gestión.</t>
  </si>
  <si>
    <t>Con corte al mes de marzo, se realizó el seguimiento al Plan de Ajuste y Sostenibilidad del MIPG a través de la matriz de seguimiento en la cual se registró el avance de cada una de las actividades planificadas. Del total de actividades programadas para el periodo, solamente una presento un retraso respecto al cual se presentó la alerta pertinente al área responsable. Debido a este retraso se comprometió el cumplimiento del avance promedio programado; de manera tal que el indicador logra un cumplimiento del 94%.
Como evidencia se presenta la Matriz del Plan de ajuste y sostenibilidad del Modelo Integrado de Planeación y Gestión (MIPG) con el correspondiente seguimiento trimestral.</t>
  </si>
  <si>
    <t>19/04/2021 No se generan observaciones y recomendaciones respecto al análisis presentados en el seguimiento al indicador de gestión.</t>
  </si>
  <si>
    <t>Durante el mes de abril, se realizó la   publicación del seguimiento trimestral (enero-marzo) al Plan de Ajuste y Sostenibilidad del MIPG, en la pagina web de la entidad. 
La Subdirección de Diseño, Evaluación y  Sistematización mantiene comunicación permanentemente con las áreas para orientar y asesorar en la implementación de los lineamientos  de las políticas del MIPG y en el cumplimiento de las actividades programadas en el Plan.</t>
  </si>
  <si>
    <t>12/05/2021 No se generan observaciones  respecto al análisis presentados en el seguimiento al indicador de gestión. Tengo la siguientes recomendaciones: Revisar la ortografía antes de realizar el reporte y adelantar todas las acciones pertinentes para lograr el cumplimiento de la meta propuesta.</t>
  </si>
  <si>
    <t>En el mes de mayo se recibió el resultado del Índice de desempeño institucional 2020, entregado por parte del Departamento Administrativo de la Función Pública, y se realizó el Informe del desempeño institucional 2020, el cual fue enviado a  los responsables y lideres de las Políticas de Gestión y Desempeño, con las recomendaciones por cada política, las cuales permitirán seguir avanzando en el desarrollo de productos para la adecuación del Sistema de Gestión, bajo los requisitos del Modelo Integrado de Planeación y Gestión - MIPG. 
La Subdirección de Diseño, Evaluación y  Sistematización está en comunicación permanente con las áreas para orientar y asesorar en la implementación de los lineamientos  de las políticas del MIPG.</t>
  </si>
  <si>
    <t>15/06/2021 No se generan observaciones  respecto al análisis presentados en el seguimiento al indicador de gestión. Se tiene la siguiente recomendación y es adelantar todas las acciones pertinentes para lograr el cumplimiento de la meta propuesta.</t>
  </si>
  <si>
    <t>Con corte al mes de junio, se consolidó el reporte del Plan de Ajuste y Sostenibilidad del MIPG a través de la matriz de seguimiento en la cual se registró el avance de cada una de las actividades planificadas. De las 24 actividades programadas para el periodo, una de ellas registró un avance del 30% (producto 14), mientras que el producto 26 registró un sobrecumplimiento (175%) por lo cual en términos generales el promedio de avance respecto a lo programado corresponde a un 100%; sin embargo para efectos del presente indicador se considera un cumplimiento en términos reales del 97%.
Adicionalmente, en el mes de junio se realizaron mesas de trabajo con los delegados de las políticas de Gestión y Desempeño, para socializar las recomendaciones emitidas por el Departamento Administrativo de la Función Pública y el informe elaborado internamente a partir de los niveles de cumplimiento obtenidos por la entidad para la vigencia 2020, de acuerdo con el Índice de Desempeño Institucional; en dichas mesas se identificaron las actividades que permiten cerrar las brechas y mejorar  el desempeño institucional de la entidad.
Se adjunta al reporte la matriz del Plan de ajuste y sostenibilidad del Modelo Integrado de Planeación y Gestión (MIPG) con el correspondiente seguimiento trimestral.</t>
  </si>
  <si>
    <t>15/06/2021 No se generan observaciones  respecto al análisis presentados en el seguimiento al indicador de gestión. Se tiene la siguiente recomendación: el tipo de meta es creciente y la meta anual es del 96%, actualmente ya el indicador se encuentra en un 97% de cumplimiento, si en los siguientes reportes se sugiere revisar si va continuar este comportamiento y la posibilidad de actualizar la meta anual actual, para no tener el indicador en  sobrecumplimiento en los siguientes reportes.
Igualmente, en el cuadro de control 1 y control 2 se encuentra el comportamiento del indicador a corte del informe y según la meta anual programado.</t>
  </si>
  <si>
    <t>5.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</si>
  <si>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GD-001</t>
  </si>
  <si>
    <t>Dependencias con seguimiento  de la implementación de los lineamientos  archivísticos.</t>
  </si>
  <si>
    <t>Establecer el porcentaje de dependencias a las que se les realiza los seguimientos de implementación de lineamientos archivísticos.</t>
  </si>
  <si>
    <t>Aplicación oportuna de los lineamientos archivísticos  por parte de los responsables de las Subdirecciones Locales y Dependencias para el seguimiento de la implementación.</t>
  </si>
  <si>
    <t>(Número de Dependencias con seguimientos de implementación de los lineamientos archivísticos/ Número total de Dependencias de la entidad con producción documental) * 100</t>
  </si>
  <si>
    <t>*Informe de Visitas de seguimiento.
*Registros de asistencia.</t>
  </si>
  <si>
    <t>Numerador: Sumar las dependencias con seguimientos de implementación de los lineamientos archivísticos.
Denominador: Tomar el total de dependencias de la SDIS con producción documental, para las cuales aplica la implementación de lineamientos archivísticos.
Nota: El resultado del indicador de la vigencia será el del último periodo.</t>
  </si>
  <si>
    <t>En el mes de enero se realizó el seguimiento a la implementación de lineamientos archivísticos a una (1) dependencia que fue:
Dirección de Nutrición y Abastecimiento.   
Es importante mencionar que dadas las condiciones de terminación de contratos del nivel profesional que realiza la actividad, no fue posible dar mayores avances frente a la tarea.
Se espera que una vez se cuente con  la nueva contratación del recurso humano se pueda presentar mejores avances.</t>
  </si>
  <si>
    <t>29/03/2021. No se generan observaciones o recomendaciones adicionales respecto al análisis presentado en el seguimiento al indicador de gestión.</t>
  </si>
  <si>
    <t>Durante el mes de febrero, se realizó la actividad de seguimiento a la implementación de los lineamientos archivísticos, a un total de una (1) dependencia del nivel central que fue;
La Dirección de Análisis y Diseño Estratégico.
Adicionalmente, se resalta que en el mes hubo dificultades relacionadas a los procesos de contratación de personal que ejecuta la tarea, razón por la cual, el indicador podría verse impactado.
Sin embargo, una vez se tenga subsanada la contratación del personal profesional asignado a la tarea, se puede dar cumplimiento efectivo a la programación establecida para los meses siguientes.</t>
  </si>
  <si>
    <t>El mes de marzo no fue posible realizar  los seguimientos a la implementación de los lineamientos archivísticos, dado que, no se contó con el personal designado a la tarea por terminación de contratos de los profesionales archivistas. 
Nota: Desde el pasado mes de febrero se terminaron los contratos del personal .</t>
  </si>
  <si>
    <t>19/04/2021. No se generan observaciones o recomendaciones respecto al análisis presentado en el seguimiento al indicador de gestión.</t>
  </si>
  <si>
    <t>Durante el mes de abril, se realizó la actividad de seguimiento a la implementación de los lineamientos archivísticos, a un total de cuatro (4) dependencias y una (1) unidad operativa de la Subdirección para la Familia  así:
Del nivel central: Despacho, Oficina Asesora de Comunicaciones.
Unidad Operativa: Comisaría de Kennedy de la Subdirección para la Familia.
Subdirecciones Locales: Usme y Ciudad Bolívar.
Es importante mencionar que el desarrollo de la actividad se ejecutó conforme al cronograma establecido para la tarea.</t>
  </si>
  <si>
    <t>12/05/2021. Se solicita revisar el reporte realizado, ya que una de las dependencias reportadas no cuenta con el seguimiento de acuerdo con lo definido, pues solamente se esta presentando seguimiento a una unidad operativa (Comisaria de familia Kennedy I) de la dependencia (Subdirección para la Familia).
Adicionalmente, se recomienda revisar la pertinencia de oficialización del formato de informe, el cual se maneja como un documento no controlado, sin embargo al ser un soporte oficial, debe estar adoptado oficialmente en la entidad.
14/05/2021. No se generan observaciones adicionales respecto al análisis presentado en el seguimiento al indicador de gestión.</t>
  </si>
  <si>
    <t>Para el mes de mayo se realizó la actividad de seguimiento a la implementación de los lineamientos archivísticos, a un total de cuatro(4) dependencias así:
1. Oficina de Asuntos Disciplinarios.
2. Subdirección de Plantas Físicas. 
3. Oficina Asesora Jurídica. 
4. Subdirección Local de Kennedy.
Es importante mencionar que el desarrollo de la actividad se ejecutó conforme al cronograma establecido para la tarea.</t>
  </si>
  <si>
    <t>15/06/2021. No se generan observaciones o recomendaciones respecto al análisis presentado en el seguimiento al indicador de gestión.
Teniendo en cuenta que el siguiente periodo se realizará reporte cuantitativo, se recomienda avanzar en la consolidación de resultados del cumplimiento del semestre. Se sugiere la siguiente estructura para el análisis a presentar: "valor que asume la meta del indicador en el periodo respectivo + acción realizada (se relaciona directamente con el nombre del indicador) + avance en el cumplimiento de la meta que refleja el indicador + rezago o sobrecumplimiento y sus causas (si aplica) + acción de mejora (si aplica)".</t>
  </si>
  <si>
    <r>
      <t>Durante el primer semestre del año 2021 se realizaron 13 visitas de seguimiento a las Dependencias así:
•enero: 1 a la Dirección de nutrición y abastecimiento.
•febrero: 1 a la Dirección de análisis y diseño estratégico.
•abril: 4 a la SLIS Usme, SLIS Ciudad Bolívar, Despacho y OAC. Por último, a la Unidad operativa de la Subdirección para la Familia - Comisaría de Kennedy.
•mayo</t>
    </r>
    <r>
      <rPr>
        <sz val="9"/>
        <color rgb="FFFF0000"/>
        <rFont val="Arial"/>
        <family val="2"/>
      </rPr>
      <t xml:space="preserve">: </t>
    </r>
    <r>
      <rPr>
        <sz val="9"/>
        <rFont val="Arial"/>
        <family val="2"/>
      </rPr>
      <t>4</t>
    </r>
    <r>
      <rPr>
        <sz val="9"/>
        <color rgb="FFFF0000"/>
        <rFont val="Arial"/>
        <family val="2"/>
      </rPr>
      <t xml:space="preserve"> </t>
    </r>
    <r>
      <rPr>
        <sz val="9"/>
        <rFont val="Arial"/>
        <family val="2"/>
      </rPr>
      <t>a la Subdirección de Plantas Físicas, OAD, OAJ y SLIS Kennedy
•junio: 3 a la Subdirección de Contratación, SLIS; Santafé Candelaria y Bosa.
Los informes de seguimiento por cada visita se han venido presentando de manera mensual.
Las Dependencias con producción Documental corresponde a un aproximado de 43, el valor puede variar dependiendo de los resultados obtenidos en las visitas de seguimiento programadas para el 2021.</t>
    </r>
  </si>
  <si>
    <t>13/07/2021. No se encuentra el reporte cuantitativo (ejecutado y programado) que se debe presentar en este periodo dada la periodicidad del indicador (semestral). Adicionalmente es necesario revisar la sumatoria del semestre (14) pues no coincide con los valores desagregados por mes (13).
13/07/2021. Una vez revisados los ajustes, no se generan observaciones o recomendaciones adicionales respecto al análisis y soportes presentados en el seguimiento al indicador de gestión.</t>
  </si>
  <si>
    <t>GD-002</t>
  </si>
  <si>
    <t>Dependencias con inventario documental.</t>
  </si>
  <si>
    <t>Establecer la volumetría de inventario documental de las dependencias de la SDIS.</t>
  </si>
  <si>
    <t>Levantamiento de inventario documental y organización de los archivos de gestión por parte de las dependencias de la entidad.</t>
  </si>
  <si>
    <t>(Número de dependencias con FUID / Número de dependencias de la SDIS con producción documental)*100</t>
  </si>
  <si>
    <t>*Informe de Visitas de seguimiento.
*FUID de las  Dependencias.
*Informe de estado de organización de los archivos de gestión con registro fotográfico.</t>
  </si>
  <si>
    <t>Numerador: Sumar las dependencias con Formato Único de Inventario Documental-FUID.
Denominador: Tomar el total de dependencias con producción documental de la SDIS.</t>
  </si>
  <si>
    <t>*Informe de Visitas de seguimiento.
*FUID de las Subdirecciones Locales y/o Dependencias.
*Informe de estado de organización de los archivos de gestión con registro fotográfico.</t>
  </si>
  <si>
    <t>Se realizaron cuatro (4) visitas de seguimiento a las dependencias y las unidades operativas de la Subdirección para la Familia una (1), para un total de cinco (5) visitas en el periodo, de las cuales se logró identificar la volumetría de la siguiente manera:
1. Despacho cuenta con FUID y 44 cajas X200 (página 4 del informe).
2. Oficina de comunicaciones no fue posible verificar la volumetría en la visita (página 5 del informe).
3. Subdirección Local de Usme-Sumapaz cuenta con FUID y 3263 cajas X200.
4. Subdirección Local de Ciudad Bolívar cuenta con FUID y 1521 cajas x200.
5. Subdirección para la Familia - Comisaría Kennedy cuenta con FUID y 499 cajas X200 (página 6 del informe).</t>
  </si>
  <si>
    <r>
      <t>Se realizaron cuatro (4) visitas de seguimiento a las dependencias, de las cuales se logró identificar la volumetría de la siguiente manera:
1. Oficina de Asuntos Disciplinarios cuenta con una base de datos que luego de ser cerrado el expediente se tramita la información al FUID , la volumetría son 196 cajas X200 (páginas 6 y 12 del informe).
2. Subdirección de Plantas Físicas cuenta con un FUID parcial, la volumetría son 214 cajas X200 (página 7 Y 10 del informe).
3. Oficina Asesora Jurídica cuenta con FUID parcial solo para tutelas (faltan otras series), la volumetría son 470 cajas X200 (páginas 7 y 12 del informe).
4. Subdirección Local de Kennedy cuenta con FUID y la volumetría son 1184 cajas x200 (páginas 2 y 7 del informe).</t>
    </r>
    <r>
      <rPr>
        <sz val="9"/>
        <color rgb="FFFF0000"/>
        <rFont val="Arial"/>
        <family val="2"/>
      </rPr>
      <t xml:space="preserve">
</t>
    </r>
  </si>
  <si>
    <t>15/06/2021. No se generan observaciones o recomendaciones respecto al análisis presentado en el seguimiento al indicador de gestión.
Teniendo en cuenta que el siguiente periodo se realizará reporte cuantitativo, se recomienda avanzar en la consolidación de resultados del cumplimiento del semestre y en la preparación de las evidencias definidas. Se sugiere la siguiente estructura para el análisis a presentar: "valor que asume la meta del indicador en el periodo respectivo + acción realizada (se relaciona directamente con el nombre del indicador) + avance en el cumplimiento de la meta que refleja el indicador + rezago o sobrecumplimiento y sus causas (si aplica) + acción de mejora (si aplica)".</t>
  </si>
  <si>
    <t>Durante el primer semestre del año 2021 se realizaron 13 visitas de seguimiento a las Dependencias de las cuales se logró recopilar la información para 11 dependencias, de las cuales 10 cuentan con FUID, identificando un estimado en volumetría de 14.574 cajas X-200 equivalentes a un aproximado de 3.644 m de archivo, desagregados de la siguiente manera:
•Dirección de Nutrición y Abastecimiento: No fue posible recopilar la información en la visita, se tiene programada nueva visita para el segundo semestre el año.
•Dirección de Análisis y Diseño Estratégico: No fue posible recopilar la información en la visita, se tiene programada nueva visita para el segundo semestre el año.
•SLIS Ciudad Bolívar: 1521 cajas X-200 ≈ 380 m.
•Subdirección para la Familia - Comisaría de Kennedy: 496 cajas X-200 ≈ 124 m.
•SLIS Usme: 3263 cajas X-200 ≈ 816 m.
•SLIS Kennedy: 1184 cajas X-200≈296m.
•SLIS Santafé-Candelaria: 613 cajas X-200≈ 153m.
•Oficina Asesora de Comunicaciones: La Dependencia manifiesta no tener documentos físicos.
•SLIS Bosa: 965 cajas X-200≈ 241m.
•Despacho: 25 cajas X-200 ≈6m.
•OAJ: 470 cajas X-200≈118m.
•OAD: 196 cajas X-200≈49m.
•Subdirección de Plantas Físicas: 120 cajas X-200 ≈30m.
•Subdirección de Contratación: 5721 cajas X-200≈1430m
Los informes de seguimiento por cada visita se han venido presentando de manera mensual, es importante tener en cuenta que la volumetría es variable dependiendo del movimiento de cajas en las dependencias, así como, la verificación de las mismas dada la accesibilidad a los depósitos de archivo.
Las Dependencias con producción Documental corresponde a un aproximado de 43, el valor puede variar dependiendo de los resultados obtenidos en las visitas de seguimiento programadas para el 2021.</t>
  </si>
  <si>
    <t>13/07/2021. No se encuentra el reporte cuantitativo (ejecutado y programado) que se debe presentar en este periodo dada la periodicidad del indicador (semestral). Adicionalmente es necesario revisar la descripción y sumatoria del semestre (14) pues no coincide con los valores desagregados por mes (11).
13/07/2021. Una vez revisados los ajustes, no se generan observaciones o recomendaciones adicionales respecto al análisis y soportes presentados en el seguimiento al indicador de gestión.</t>
  </si>
  <si>
    <t>Gestión financiera</t>
  </si>
  <si>
    <t>GF-001</t>
  </si>
  <si>
    <t>Plan Anual de Caja (PAC) ejecutado</t>
  </si>
  <si>
    <t>Determinar el porcentaje mensual de ejecución del Plan Anual de Caja (PAC)  para realizar seguimiento a la  programación y emitir alertas oportunamente</t>
  </si>
  <si>
    <t>Radicación de cuentas por parte de las dependencias de acuerdo a la programación mensual del PAC</t>
  </si>
  <si>
    <t>(Valor ejecutado del PAC mensual / Valor programado del PAC mensual) * 100)</t>
  </si>
  <si>
    <t>Ejecución del PAC: giros cargados en el aplicativo BogData de la Secretaría Distrital Hacienda, de acuerdo a la radicación de los formatos MC14 en el área financiera.
Programación del PAC: entregada por cada proyecto al área financiera de la entidad y cargada en el aplicativo BogData de la Secretaría Distrital Hacienda</t>
  </si>
  <si>
    <t xml:space="preserve">Numerador:
Corresponde a los giros del mes.
Denominador:
Corresponde al PAC programado del mes
Nota: el resultado de la vigencia corresponde a la aplicación de la fórmula con la sumatoria de todos los periodos.
</t>
  </si>
  <si>
    <t>Ejecución del PAC Sistema BogData - Secretaría Distrital de Hacienda
o
Informe CBN-1001-PROGRAMA ANUAL DE CAJA</t>
  </si>
  <si>
    <t>Para el mes de enero se tiene una ejecución de PAC del 38%, quedando un porcentaje de recursos programados sin ejecutar por $11,565,784,889, equivalente al 62%,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</si>
  <si>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16/03/2021:
Sin observaciones.
Evidencias sin observaciones.</t>
  </si>
  <si>
    <t>Para el mes de febrero se tiene una ejecución de PAC del 61%, quedando un porcentaje de recursos programados sin ejecutar por $10.660.792.363, equivalente al 39%,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</si>
  <si>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Marzo se tiene una ejecución de PAC del 71%, quedando un porcentaje de recursos programados sin ejecutar por $11.937.514.438, equivalente al 29%,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</si>
  <si>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abril se tiene una ejecución de PAC del 74%, quedando un porcentaje de recursos programados sin ejecutar por $14.392.524.016, equivalente al 26%,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t>
  </si>
  <si>
    <t>Para el mes de mayo se tiene una ejecución de PAC del 99,8%, quedando un porcentaje mínimo de recursos programados sin ejecutar por $159.921.825, equivalente al 0,2%, recursos que quedarán en PAC no ejecutado, por lo tanto se efectuarán las respectivas recomendaciones y orientaciones por parte de la Subdirección Administrativa y Financiera - Asesoría de Recursos Financieros - Grupo de Presupuesto, a las Direcciones y Subdirecciones técnicas para que efectúen las acciones de seguimiento pertinentes.</t>
  </si>
  <si>
    <t>11/06/2021:
No se generan observaciones o recomendaciones respecto al análisis  y evidencias presentados en el seguimiento al indicador de gestión.</t>
  </si>
  <si>
    <t>Para el mes de junio se tiene una ejecución de PAC del 85%, quedando un pocentaje  de recursos programados sin ejecutar por $13.320.426.797, equivalente al 15%, recursos que quedarán en PAC no ejecutado, por lo tanto se efectuarán las respectivas recomendaciones y orientaciones por parte de la Subdirección Adminsitrativa y Financiera - Asesoría de Recursos Financieros - Grupo de Presupuesto, a las Direcciones y Subdirecciones técnicas para que efectúen las acciones de seguimiento pertinente.</t>
  </si>
  <si>
    <t>12/07/2021:
No se generan observaciones o recomendaciones respecto al análisis  y evidencias presentados en el seguimiento al indicador de gestión.</t>
  </si>
  <si>
    <t>GF-005</t>
  </si>
  <si>
    <t>Conciliaciones elaboradas</t>
  </si>
  <si>
    <t>Medir la gestión de las conciliaciones elaboradas, para garantizar la razonabilidad en los estados financieros</t>
  </si>
  <si>
    <t>Entrega oportuna de la información financiera por parte de las dependencias al área contable de la entidad</t>
  </si>
  <si>
    <t>(Número de conciliaciones elaboradas en el periodo / Número de conciliaciones programadas en el periodo) *100</t>
  </si>
  <si>
    <t>Conciliaciones elaboradas por el área contable de la entidad</t>
  </si>
  <si>
    <t>Numerador:
conciliaciones elaboradas en el mes
Denominador:
Conciliaciones programadas para el mes
Nota: el resultado de la vigencia corresponde a la aplicación de la fórmula con la sumatoria de todos los periodos.</t>
  </si>
  <si>
    <t>Registro en Excel de conciliaciones programadas y elaboradas</t>
  </si>
  <si>
    <t xml:space="preserve">Para el mes de enero se programó la elaboración de 16 conciliaciones de las cuales se logró efectuar 11, las restantes no fue posible entregarlas debido a que:  
- No se cuenta con acceso al sistema SICO lo cual impide generar dicha conciliación por cambio de aplicativo BogData . 
- Las demás no fue posible realizarlas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</si>
  <si>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16/03/2021:
En las evidencias se totalizan 12 conciliaciones elaboradas de un total de 16 listadas. Revisar porque en el ejecutado indican que solo fueron 11.
Pregunta: las que dice N/A se incluyen como programadas? Qué quiere decir N/A?
RTA: Validando la información reportada frente a las evidencias, efectivamente para el mes de enero se realizaron 11 conciliaciones de 16 programadas, se debe tener cuenta que las conciliaciones se realizan mes vencido y que en enero se reportó lo de diciembre de 2020.
Las que dicen N/A no se deben tener como programadas ya que esto indica que para dicho mes esa conciliación no se debe realizar.
18/03/2021:
Sin observaciones adicionales.</t>
  </si>
  <si>
    <t xml:space="preserve">Para el mes de febrero se programó la elaboración de 14 conciliaciones de las cuales se logró efectuar 12, las restantes no fue posible entregarlas debido a que:  
- No se cuenta con acceso al sistema SICO lo cual impide generar dicha conciliación por cambio de aplicativo BogData . 
- La otra fue posible realizarla teniendo en cuenta que el área generadora de información contable no realizó el correspondiente reporte.
Es por ello que desde la Asesoría de recursos Financieros se envía mensualmente de manera personalizada (subdirector área responsable) correo recordatorio de la información que deben reportar y sus respectivos plazos. </t>
  </si>
  <si>
    <t>16/03/2021:
No hay evidencias del reporte de febrero.
RTA: se debe tener cuenta que las conciliaciones se realizan mes vencido y que en febrero se reportó lo de enero de 2021.
Las que dicen N/A no se deben tener como programadas ya que esto indica que para dicho mes esa conciliación no se debe realizar.
18/03/2021:
Sin observaciones adicionales.</t>
  </si>
  <si>
    <t xml:space="preserve">Para el mes de marzo se programó la elaboración de 15 conciliaciones de las cuales se logró efectuar 13, las restantes no fue posible entregarlas debido a que:  
- No se cuenta con acceso al sistema SICO lo cual impide generar dicha conciliación por cambio de aplicativo BogData . 
- La otra fue posible realizarla teniendo en cuenta que el área generadora de información contable Talento Humano  no realizó el correspondiente reporte.
Es por ello que desde la Asesoría de recursos Financieros se envía mensualmente de manera personalizada (subdirector área responsable) correo recordatorio de la información que deben reportar y sus respectivos plazos. </t>
  </si>
  <si>
    <t xml:space="preserve">Para el mes de abril se programó la elaboración de 16 conciliaciones de las cuales se logró efectuar 15, la restante no fue posible entregarlas debido a que:  
- No se cuenta con acceso al sistema SICO lo cual impide generar dicha conciliación por cambio de aplicativo BogData . 
Es por ello que desde la Asesoría de recursos Financieros se envía mensualmente de manera personalizada (subdirector área responsable) correo recordatorio de la información que deben reportar y sus respectivos plazos. </t>
  </si>
  <si>
    <t xml:space="preserve">Para el mes de mayo se programó la elaboración de 15 conciliaciones de las cuales se lograron efectuar todas, cumpliendo con el 100% de las mismas. 
NOTA: La conciliación de Cartera SICO queda como N/A ya que dicho sistema dejo de funcionar, por tanto no se va a hacer más esta conciliación a partir de este mes.
</t>
  </si>
  <si>
    <t xml:space="preserve">Para el mes de junio se programó la elaboración de 14 conciliaciones de las cuales se efectuarón 14, cumpliendo con el 100% de las mismas. 
NOTA: La conciliación de Cartera SICO queda como N/A ya que dicho sistema dejo de funcionar, por tanto no se hace más esta conciliación a partir del mes de abril.
</t>
  </si>
  <si>
    <t>Gestión jurídica</t>
  </si>
  <si>
    <t>GJ-002</t>
  </si>
  <si>
    <t>Circular No 010 del 28/3/2019</t>
  </si>
  <si>
    <t xml:space="preserve"> Conciliaciones extrajudiciales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</si>
  <si>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</si>
  <si>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</si>
  <si>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(Número de solicitudes de conciliación extrajudicial atendidas en el periodo / Número de solicitudes de conciliación extrajudiciales recibidas en la SDIS con citación a  audiencia en el periodo) * 100%</t>
  </si>
  <si>
    <t>Base de Datos de Conciliaciones de la OAJ.
Sistema de Información de Procesos Judiciales- SIPROJ WEB-  Módulo de MACS- Fichas de Conciliación.</t>
  </si>
  <si>
    <t>Se toma la base de datos "conciliaciones de la OAJ" y se filtra la columna "Conciliaciones con citación a Audiencia en la Procuraduría" por la fecha del periodo que corresponda.</t>
  </si>
  <si>
    <t>%</t>
  </si>
  <si>
    <t xml:space="preserve">2 Archivos en Excel
- Evidencias Conciliaciones de la OAJ 2021
-  Archivo Formulación y medición de indicadores 
</t>
  </si>
  <si>
    <r>
      <t>Durante el mes de ene</t>
    </r>
    <r>
      <rPr>
        <sz val="9"/>
        <rFont val="Calibri"/>
        <family val="2"/>
        <scheme val="minor"/>
      </rPr>
      <t>ro se asistió a tres (3)</t>
    </r>
    <r>
      <rPr>
        <sz val="9"/>
        <color theme="1"/>
        <rFont val="Calibri"/>
        <family val="2"/>
        <scheme val="minor"/>
      </rPr>
      <t xml:space="preserve"> audiencias de conciliación extrajudicial. 
Se evacuaron 2 sesiones ordinarias del comité de conciliación.</t>
    </r>
  </si>
  <si>
    <t>11/03/2021. Se solicita verificar la cantidad de audiencias y ajustar en la descripción (2 o 3).</t>
  </si>
  <si>
    <t>Durante el mes de febrero se asistió a tres (3) audiencias de conciliación extrajudicial. 
Se evacuaron 2 sesiones ordinarias del comité de conciliación.</t>
  </si>
  <si>
    <t>Durante el mes de MARZO se asistió a dos (2) audiencias de conciliación extrajudicial. 
Se evacuaron 2 sesiones ordinarias del comité de conciliación.</t>
  </si>
  <si>
    <t>13/04/2021. Se valida el ajuste realizado en el reporte del mes de enero y no se generan observaciones o recomendaciones respecto al análisis presentado en el seguimiento al indicador de gestión para el mes de marzo.</t>
  </si>
  <si>
    <t>Durante el mes de abril no se asistió a ninguna audiencia de conciliación extrajudicial. 
Se evacuaron dos (2) sesiones ordinarias del comité de conciliación y una (1) sesión extraordinaria del mismo.</t>
  </si>
  <si>
    <t>13/05/2021. No se generan observaciones o recomendaciones para el periodo.</t>
  </si>
  <si>
    <t>Durante el mes de mayo se asistió a cinco (5) audiencias de conciliación extrajudicial. 
Se evacuaron dos (2) sesiones ordinarias del comité de conciliación.</t>
  </si>
  <si>
    <t>23/06/2021. No se generan observaciones o recomendaciones para el periodo.</t>
  </si>
  <si>
    <t>Durante el mes de junio se asistió a una (1) audiencia de conciliación extrajudicial. 
Se evacuaron tres (3) sesiones del comité de conciliación, dos (2) ordinarias y una (1) extraordinaria.</t>
  </si>
  <si>
    <t>16/07/2021.
No se generan observaciones o recomendaciones para el periodo.</t>
  </si>
  <si>
    <t>GJ-003</t>
  </si>
  <si>
    <t xml:space="preserve">
Actuaciones de defensa jurídica atendidas</t>
  </si>
  <si>
    <t>Determinar la oportunidad en la defensa judicial de la Entidad, con el fin de evitar condenas y sanciones contra la Secretaría.</t>
  </si>
  <si>
    <t xml:space="preserve">Atención de los estados judiciales que requieren actuaciones dentro del termino establecido por la ley. </t>
  </si>
  <si>
    <t>(Número de actuaciones atendidas en el periodo / Número de actuaciones notificadas por los diferentes despachos judiciales) * 100%</t>
  </si>
  <si>
    <t>Base de Datos de Procesos Judiciales de la OAJ.
Sistema de Información de Procesos Judiciales- SIPROJ WEB-  Módulo Judiciales- Contingente Judicial</t>
  </si>
  <si>
    <t>Se toma la base de datos "Procesos judiciales de la OAJ" y se filtra la columna "Número de actuaciones atendidas" y la comuna "actuaciones notificadas" para el periodo del reporte.</t>
  </si>
  <si>
    <t xml:space="preserve">2 Archivos en Excel
- Evidencias Procesos judiciales 2021
-  Archivo Formulación y medición de indicadores 
</t>
  </si>
  <si>
    <t>En el mes de enero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se debe tener en cuenta que se abrieron juzgados el 13 de enero de 2021.</t>
  </si>
  <si>
    <t xml:space="preserve">En el mes de febrero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</si>
  <si>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marzo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</si>
  <si>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abril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</si>
  <si>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 xml:space="preserve">En el mes de mayo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y reliquidación de horas extras y recargos. Igualmente se fijaron fechas para audiencias para meses posteriores. </t>
  </si>
  <si>
    <t>En el mes de junio de 2021, se contestaron demandas y se asistió a audiencias, se presentaron alegatos,  la mayor parte programadas y notificadas en meses anteriores. Se notificaron demandas las cuales tiene un plazo de contestación de 55 días hábiles,  se evidencia un incremento importante en la notificación de demandas por contrato realidad. Igualmente se fijaron fechas para audiencias para meses posteriores. Además se presentaron recursos de apelación.</t>
  </si>
  <si>
    <t>GJ-004</t>
  </si>
  <si>
    <t>Seguimientos y recomendaciones a los casos del Deber de Denuncia emitidos por la Oficina Asesora Jurídica- OAJ</t>
  </si>
  <si>
    <t>Atender de manera oportuna los asuntos que competen al Deber de Denuncia, aportando a la protección  de los derechos de los participantes de la SDIS y previniendo el daño antijurídico de la Entidad.</t>
  </si>
  <si>
    <t xml:space="preserve">Informes de deber de denuncia radicados ante la Oficina Asesora Jurídica de contenido administrativo
</t>
  </si>
  <si>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</si>
  <si>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t>Base de datos de deber de denuncia de la Oficina Asesora Jurídica</t>
  </si>
  <si>
    <t>Se toma la base de datos "deber de denuncia" y se filtra la columna "fecha ingreso" y la columna "fecha de salida" Nota: los casos que llegan a finales de mes se contestan y se contabilizan dentro del siguiente mes, dando cumplimiento a los términos de respuesta.</t>
  </si>
  <si>
    <t xml:space="preserve">2 Archivos en Excel
- Evidencias Deber de denuncia  2021
-  Archivo Formulación y medición de indicadores 
</t>
  </si>
  <si>
    <t>En el mes de enero de 2021, las diferentes dependencias de la SDIS en el marco del procedimiento de deber de denuncia, reportaron quince (15) informes, de los cuales se tramitaron diez (10). Los cinco (5) restantes, por haberse allegado en los últimos días del mes, se tramitarán dentro del término en el mes de febrero de 2021.
Adicionalmente, durante el mes de enero de 2021 se tramitaron los diez (10) oficios pendientes del mes de noviembre de 2020 y dieciséis (16) oficios pendientes del mes de diciembre de 2020.
Finalmente, un total de ocho (8) informes del mes de diciembre aún se encuentran pendientes.</t>
  </si>
  <si>
    <t>En el mes de febrero de 2021, las diferentes dependencias de la SDIS en el marco del Procedimiento de Deber de Denuncia, reportaron catorce (14) informes, de los cuales se tramitaron siete (7). Los siete (7) restantes, por haberse allegado en los últimos días del mes, se tramitarán dentro del término en el mes de marzo de 2021.
Adicionalmente, durante el mes de febrero de 2021 se tramitaron los ocho (8) oficios pendientes del mes de diciembre de 2020 y cuatro (4) oficios pendientes del mes de enero de 2021.
Finalmente, un total de un (1) informe del mes de enero aún se encuentra pendiente</t>
  </si>
  <si>
    <t>En el mes de marzo de 2021, las diferentes dependencias de la SDIS en el marco del Procedimiento de Deber de Denuncia, reportaron veintitrés (23) informes, de los cuales se tramitaron cinco (5). Los dieciocho (18) restantes por haberse allegado en los últimos días del mes, se tramitarán dentro del término en el mes de abril de 2021.
Adicionalmente, durante el mes de marzo de 2021 se tramitaron seis (6) oficios pendientes del mes de febrero y el único (1) oficio que se encontraba pendiente del mes de enero de 2021.
Finalmente, un (1) informe del mes de febrero aún se encuentra pendiente, toda vez que estamos a la espera que la Subdirección Local nos envíe los anexos respectivos para poder realizar el seguimiento</t>
  </si>
  <si>
    <t>En el mes de abril de 2021, las diferentes dependencias de la SDIS en el marco del Procedimiento de Deber de Denuncia, reportaron veintisiete (27) informes, de los cuales se tramitaron tres (3). Los veinticuatro (24) restantes por haberse allegado en los últimos días del mes, se tramitarán dentro del término en el mes de mayo de 2021.</t>
  </si>
  <si>
    <t>En el mes de mayo de 2021, las diferentes dependencias de la SDIS en el marco del Procedimiento de Deber de Denuncia, reportaron treinta y un  (31) informes, de los cuales se tramitaron dos (2). Los veintinueve (29) restantes por haberse allegado en los últimos días del mes, se encuentran en revisión y en trámite de firmas por AZ, por lo que se tramitarán dentro del término en el mes de junio de 2021.  </t>
  </si>
  <si>
    <t>En el mes de junio de 2021, las diferentes dependencias de la SDIS en el marco del Procedimiento de Deber de Denuncia, reportaron veintiséis (26) informes, de los cuales se tramitaron diez (10). Los dieciséis (16) restantes por haberse allegado en los últimos días del mes, se encuentran en revisión o en trámite de firmas por AZ, por lo que se tramitarán dentro del término en el mes de julio de 2021.</t>
  </si>
  <si>
    <t>GJ-005</t>
  </si>
  <si>
    <t xml:space="preserve">Circular 034 del 13/09/2019 </t>
  </si>
  <si>
    <t xml:space="preserve">
Respuesta oportuna de las acciones de tutela notificadas a la Oficina Asesora Jurídica. </t>
  </si>
  <si>
    <t>Demostrar la oportuna defensa judicial, respecto de la respuesta a las acciones de tutela notificadas a la Oficina Asesora Jurídica dentro de los términos legales establecidos por los diferentes Despachos Judiciales.</t>
  </si>
  <si>
    <t>Contestación en termino legal de las acciones de tutela notificadas a la Oficina Asesora Jurídica</t>
  </si>
  <si>
    <t>(No. de Acciones de Tutela contestadas en el término legal / No. de Acciones de Tutela notificadas a la OAJ) * 100%</t>
  </si>
  <si>
    <t xml:space="preserve">"Base de Datos de Acciones de Tutela de la OAJ "
</t>
  </si>
  <si>
    <t>El Administrador de este procedimiento de acciones tutela, verifica mensualmente la base de datos de acciones de tutela,  verificando el cumplimiento de los términos establecidos por los respectivos despachos judiciales.
Para el cumplimiento del termino se tiene en cuenta la columna "contestada en términos".</t>
  </si>
  <si>
    <t xml:space="preserve">2 Archivos en Excel
- Evidencias Base de datos Tramite acción de tutela  2021
-  Archivo Formulación y medición de indicadores 
</t>
  </si>
  <si>
    <t>En el mes de enero de 2021, fueron contestadas CUARENTA Y SIETE  (47) Acciones de Tutela, de estas, SIETE (7) fueron contestadas por fuera de término establecido por el Despacho Judicial.
En consecuencia, el 85% de las acciones de tutela fueron enviadas a los despachos judiciales en tiempo y el 15% extemporáneamente por problemas del A&amp;Z Digital.</t>
  </si>
  <si>
    <t>11/03/2021. La fuente de los datos no permite validar los registros de numerador y denominador de acuerdo con lo establecido en el "Método de cálculo del indicador", por lo cual es necesario revisar y ajustar según corresponda.</t>
  </si>
  <si>
    <r>
      <t>En el mes de febrero de 2021, fueron contestadas NOVENTA Y NUEVE (99) Acciones de Tutela, de estas, CUARENTA Y OCHO (48) fueron contestadas por fuera de término establecido por el Despacho Judicial.
En consecuencia, el 52% de las acciones de tutela fueron enviadas a los despachos judiciales en tiempo y 48%</t>
    </r>
    <r>
      <rPr>
        <sz val="9"/>
        <color theme="1"/>
        <rFont val="Calibri"/>
        <family val="2"/>
        <scheme val="minor"/>
      </rPr>
      <t xml:space="preserve"> extemporáneamente por diferentes situaciones entre ellas, cambio del proceso de firma de documentos en el AZ Digital y por la terminación de contratos de los 9 abogados de la Oficina Asesora Jurídica que apoyan el procedimiento de tutelas.</t>
    </r>
  </si>
  <si>
    <t>11/03/2021. La fuente de los datos no permite validar los registros de numerador y denominador de acuerdo con lo establecido en el "Método de cálculo del indicador", por lo cual es necesario revisar y ajustar según corresponda. Adicionalmente se solicita verificar el mes para el cual corresponde el reporte y ajustar en la descripción.</t>
  </si>
  <si>
    <r>
      <t>En el mes de marzo de 2021, fueron contestadas SETENTA Y UN (71) Acciones de Tutela, de estas, VEINTINUEVE (29) fueron contestadas por fuera de término establecido por el Despacho Judicial</t>
    </r>
    <r>
      <rPr>
        <sz val="9"/>
        <color indexed="8"/>
        <rFont val="Arial"/>
        <family val="2"/>
      </rPr>
      <t xml:space="preserve">.
En consecuencia, el 59% de las acciones de tutela fueron enviadas a los despachos judiciales en tiempo y 41% extemporáneamente por problemas del A&amp;Z Digital,
</t>
    </r>
  </si>
  <si>
    <t>13/04/2021. Según la evidencia reportada para enero el dato cuantitativo es de 40 tutelas contestadas en términos y no 41.
Se valida el ajuste realizado en el reporte del me de febrero y no se generan observaciones o recomendaciones respecto al análisis presentado en el seguimiento al indicador de gestión para el mes de marzo.
13/04/2021.
No se generan observaciones o recomendaciones  adicionales respecto al análisis presentado en el seguimiento al indicador.</t>
  </si>
  <si>
    <t>En el mes de abril de 2021, fueron contestadas SETENTA Y CINCO (75) Acciones de Tutela, de estas, DIECINUEVE (19) fueron contestadas por fuera de término establecido por el Despacho Judicial.
En consecuencia, el 75% de las acciones de tutela fueron enviadas a los despachos judiciales en tiempo y 25% extemporáneamente por diferentes situaciones entre ellas, bloqueos en el AZ Digital y la demora de las áreas técnicas en aportar los insumos al abogado.</t>
  </si>
  <si>
    <t xml:space="preserve">En el mes de MAYO de 2021, fueron contestadas cincuenta y siete (57) Acciones de Tutela, de estas, once (11) fueron contestadas por fuera de término establecido por el Despacho Judicial.
En consecuencia, el 81% de las acciones de tutela fueron enviadas a los despachos judiciales en tiempo y 19% extemporáneamente por diferentes situaciones entre ellas, bloqueos en el AZ Digital y la demora de las áreas técnicas en aportar los insumos al abogado.
</t>
  </si>
  <si>
    <t xml:space="preserve">En el mes de JUNIO de 2021, fueron contestadas sesenta y un (61) tutelas, de estas, catorce (14) fueron contestadas por fuera del término establecido por el Despacho Judicial.
En consecuencia, el 77,04 % de las acciones de tutela fueron enviadas a los despachos judiciales en tiempo y 22.9 extemporáneamente por diferentes situaciones entre ellas, las demoras de las áreas técnicas  para aportar los insumos solicitados, así como las caídas del sistema AZ.
</t>
  </si>
  <si>
    <t>Gestión logística</t>
  </si>
  <si>
    <t>GL-001</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</si>
  <si>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</si>
  <si>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</si>
  <si>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Medir el porcentaje de cumplimiento de la atención a los requerimientos logísticos de la entidad presentados  en el periodo</t>
  </si>
  <si>
    <t xml:space="preserve">
(Número de servicios requeridos atendidos dentro de los 30 días calendario siguientes a su recepción / Total de servicios requeridos recibidos durante los 30 días calendario ) *100</t>
  </si>
  <si>
    <t xml:space="preserve">1. Alertas tempranas
2. Conceptos Sanitarios
3. Visitas de Supervisión en Campo
4. Informes de operadores </t>
  </si>
  <si>
    <t>Realizar el conteo de los servicios requeridos atendidos dentro de los 30 días posteriores a la fecha de recepción e Identificar la cantidad de requerimientos allegados al proceso de Gestión Logística en el mismo periodo.</t>
  </si>
  <si>
    <t>Matriz en Excel de los servicios requeridos con la descripción de las acciones realizadas para atención del servicio requerido y sus respectivos soportes</t>
  </si>
  <si>
    <t>En el mes de  enero se recibieron 100 requerimientos por parte de las diferentes Unidades operativas y subdirecciones locales   con referencia a los servicios de aseo, cafetería, manipulación de alimentos , fotocopiado, vigilancia y mantenimiento, los cuales fueron atendidos en su totalidad.</t>
  </si>
  <si>
    <t>En el mes de  febrero se recibieron 174 requerimientos por parte de las diferentes Unidades operativas y subdirecciones locales   con referencia a los servicios de aseo, cafetería, manipulación de alimentos , fotocopiado, vigilancia y mantenimiento, los cuales fueron atendidos en su totalidad.</t>
  </si>
  <si>
    <t>En el mes de  marzo se recibieron 5214 requerimientos por parte de las diferentes Unidades operativas y subdirecciones locales   con referencia a los servicios de aseo, transporte, fotocopiado, vigilancia y mantenimiento, los cuales fueron atendidos en su totalidad, Adicionalmente para el trimestre se incluyeron las evidencias de 9161 servicios de transporte  no tenidos encuentra en los análisis mensuales de enero y febrero para un total de 13172. 
cabe resaltar que los servicios requeridos fueron llevados a cabo sin novedades significativas. Como evidencia se adjuntan informe en Excel de los servicios requeridos con sus respectivos soportes.</t>
  </si>
  <si>
    <t>12/04/2021. 
Se ajustó en  el análisis mensual de marzo, la cantidad reportada de requerimientos, de "51214" a "5214", según el dato cuantitativo y la evidencia remitida.</t>
  </si>
  <si>
    <t>En el mes de  abril se recibieron 4860 requerimientos por parte de las diferentes unidades operativas y subdirecciones locales con referencia a los servicios de aseo, cafetería, manipulación de alimentos, transporte, fotocopiado y vigilancia los cuales fueron atendidos en su totalidad.
cabe resaltar que los servicios requeridos fueron llevados a cabo sin novedades significativas. Como evidencia se adjuntan informe en Excel de los servicios requeridos con sus respectivos soportes.</t>
  </si>
  <si>
    <t>13/05/2021.
No se generan observaciones o recomendaciones para el periodo de reporte.</t>
  </si>
  <si>
    <t>En el mes de  mayo se recibieron 5236 requerimientos por parte de las diferentes unidades operativas y subdirecciones locales con referencia a los servicios de aseo, cafetería, manipulación de alimentos, transporte, fotocopiado y vigilancia los cuales fueron atendidos en su totalidad.
cabe resaltar que los servicios requeridos fueron llevados a cabo sin novedades significativas. Como evidencia se adjuntan informe en Excel de los servicios requeridos con sus respectivos soportes.</t>
  </si>
  <si>
    <t>10/06/2021.
No se generan observaciones o recomendaciones para el periodo de reporte.</t>
  </si>
  <si>
    <t>En el mes de  junio se recibieron 3717 requerimientos por parte de las diferentes unidades operativas y subdirecciones locales con referencia a los servicios de aseo, cafetería, manipulación de alimentos, transporte, fotocopiado y vigilancia los cuales fueron atendidos en su totalidad.
cabe resaltar que los servicios requeridos fueron llevados a cabo sin novedades significativas. Como evidencia se adjuntan informe en Excel de los servicios requeridos con sus respectivos soportes.</t>
  </si>
  <si>
    <t>13/7/2021.
No se generan observaciones o recomendaciones para el periodo de reporte.</t>
  </si>
  <si>
    <t>GL-002</t>
  </si>
  <si>
    <t>Sensibilización de uso responsable de los bienes</t>
  </si>
  <si>
    <t>Promover el uso responsable de los bienes públicos de la entidad</t>
  </si>
  <si>
    <t>Buen uso de los bienes institucionales por parte de los funcionarios y contratistas de la SDIS</t>
  </si>
  <si>
    <t>(Campañas de sensibilización ejecutadas en el periodo / Campañas de sensibilización programadas en el periodo) * 100 
2 campañas de sensibilización en el año</t>
  </si>
  <si>
    <t>Normatividad y procedimientos vigentes en lo que concierne al manejo de inventarios en la SDIS</t>
  </si>
  <si>
    <t>Realizar el conteo de las campañas de sensibilización y dividirlo en la cantidad campañas de sensibilización programadas para el periodo.</t>
  </si>
  <si>
    <t>Correos electrónicos, memorandos y/o reuniones, piezas comunicativas</t>
  </si>
  <si>
    <t xml:space="preserve">Para el  mes de  enero 2021, el equipo de inventarios no programó ni ejecutó piezas comunicativas relacionadas con el uso responsable de los bienes. </t>
  </si>
  <si>
    <t>Para el  mes de  febrero 2021, el equipo de inventarios no programó ni ejecutó piezas comunicativas relacionadas con el uso responsable de los bienes. Se espera programar la solicitud y su ejecución en el mes de marzo</t>
  </si>
  <si>
    <t>Para el  mes de  marzo 2021, el equipo de inventarios no programó ni ejecutó piezas comunicativas relacionadas con el uso responsable de los bienes. Se espera programar la solicitud y su ejecución en el mes de abril</t>
  </si>
  <si>
    <t>12/04/2021.
No se generan observaciones o recomendaciones respecto al análisis presentado en el seguimiento al indicador de gestión.</t>
  </si>
  <si>
    <t>Para el periodo de abril se realizó el primer acercamiento con las diferentes unidades operativas por medio de los referentes de inventario, en el cual se definieron los puntos a tratar en las campañas de sensibilización, se espera realizar la primera campaña en el mes de junio</t>
  </si>
  <si>
    <t>En lo corrido de junio se contempla realizar la primera pieza comunicativa con los temas relacionados a inventarios.</t>
  </si>
  <si>
    <t>Durante el primer semestre de 2021 el grupo de inventarios realizó una campaña masiva sobre el buen uso de los bienes y la correcta aplicación de los procedimientos donde están inmersas las diferentes actividades que realiza dicho grupo. También, como los funcionarios y contratistas pueden proceder en temas de perdida o hurto, traslados, ingreso, salida, de bienes en general entre otros temas.
Se anexan 8 piezas comunicativas que hacen parte de la primera campaña de sensibilización de la vigencia 2021 difundidas en diferentes medios físicos y digitales.</t>
  </si>
  <si>
    <t>13/7/2021.
Se debe ajustar el dato programado, según la formulación del indicador, corresponde a 1 Campaña de sensibilización programada en el periodo. 
Por favor aclarar en el reporte cualitativo que se realizó una campaña compuesta de 8 piezas comunicativas. Remitir la totalidad de piezas comunicativas y si se cuenta con el soporte de su remisión.
14/7/2021.
No se generan observaciones o recomendaciones adicionales para el periodo de reporte.</t>
  </si>
  <si>
    <t>GL-003</t>
  </si>
  <si>
    <t xml:space="preserve">Traslados realizados en tiempo real </t>
  </si>
  <si>
    <t xml:space="preserve">Actualizar los responsables y ubicación del inventario institucional </t>
  </si>
  <si>
    <t xml:space="preserve">
(Número de solicitudes de traslado  atendidas en el trimestre / Total de solicitudes de traslado recibidas en el trimestre) *100</t>
  </si>
  <si>
    <t>Aplicativo SEVEN</t>
  </si>
  <si>
    <t>Matriz en Excel de los traslados atendidos</t>
  </si>
  <si>
    <t>En el mes de enero se recibieron 270 solicitudes de traslado las cuales fueron atendidas en su totalidad</t>
  </si>
  <si>
    <t>En el mes de febrero se recibieron 568 solicitudes de traslado las cuales fueron atendidas en su totalidad</t>
  </si>
  <si>
    <t>En el mes de marzo se recibieron 675 solicitudes de traslado las cuales fueron atendidas en su totalidad.
Para el trimestre se evidenciaron 1513 solicitudes de traslado las cuales fueron llevadas a cabo correctamente.</t>
  </si>
  <si>
    <t>12/04/2021.
Se debe remitir la evidencia de los traslados realizados en enero y febrero, de forma que pueda validarse el dato cuantitativo reportado. Es de anotar que la evidencia que se cargue para ene, feb y marzo, debe concordar con los datos cualitativos reportados en cada mes. 
12/04/2021.
No se generan observaciones o recomendaciones adicionales respecto al análisis presentado en el seguimiento al indicador de gestión.</t>
  </si>
  <si>
    <t xml:space="preserve">En el mes de abril se recibieron 639 solicitudes de traslado las cuales fueron atendidas en su totalidad en atención a lo establecido en el procedimiento traslado de bienes en servicio (PCD-GL-002). Sin novedades relacionadas con la actividad
</t>
  </si>
  <si>
    <t xml:space="preserve">En el mes de mayo se recibieron 557 solicitudes de traslado las cuales fueron atendidas en su totalidad en atención a lo establecido en el procedimiento traslado de bienes en servicio (PCD-GL-002). Sin novedades relacionadas con la actividad
</t>
  </si>
  <si>
    <t>En el mes de junio se recibieron 355 solicitudes de traslado las cuales fueron atendidas en su totalidad.
Para el trimestre se evidenciaron 1544 solicitudes de traslado mas 7 del mes de mayo que no se habían tenido en cuenta y se rectifica la información en las evidencias para un total de 1551. Las solicitudes de traslado  fueron llevadas a cabo correctamente durante todo el periodo del reporte.</t>
  </si>
  <si>
    <t>13/7/2021.
Se debe ajustar el dato programado, según la formulación del indicador, corresponde a Total de solicitudes de traslado recibidas en el trimestre.
La evidencia correspondiente al mes de mayo indica un total de 550 traslados lo cual no concuerda con el dato reportado.
14/7/2021.
No se generan observaciones o recomendaciones adicionales para el periodo de reporte.</t>
  </si>
  <si>
    <t>GL-005</t>
  </si>
  <si>
    <t>Seguimiento a conteos selectivos aleatorios</t>
  </si>
  <si>
    <t>Realizar el seguimiento a los conteos selectivos aleatorios ejecutados por las dependencias, Subdirecciones Locales y unidades operativas en general de la SDIS</t>
  </si>
  <si>
    <t>Realizar seguimientos de la ubicación y estado del inventario institucional</t>
  </si>
  <si>
    <t xml:space="preserve">(Seguimientos de los conteos selectivos aleatorios realizados por las dependencias, Subdirecciones Locales y unidades operativa de la SDIS /  4 Seguimientos de los conteos selectivos aleatorios programados por las dependencias, Subdirecciones Locales y unidades operativa de la SDIS) * 100
</t>
  </si>
  <si>
    <t>Subdirecciones Locales y unidades operativas en general de la SDIS</t>
  </si>
  <si>
    <t>Identificar en la base de datos consolidada de inventarios de pruebas selectivas realizadas, los cuales deben compararse con el total de pruebas selectivas programadas</t>
  </si>
  <si>
    <t>Informe de gestión por cada seguimiento realizado</t>
  </si>
  <si>
    <t>Durante el periodo de enero no fueron programadas pruebas selectivas debido a que las unidades operativas se encontraban cerradas por efectos de la pandemia, al igual que las oficinas del nivel central</t>
  </si>
  <si>
    <t>Durante el periodo de febrero no fueron programadas pruebas selectivas debido a que no se contaba con el personal para llevar a cabo las respectivas tareas</t>
  </si>
  <si>
    <t>11/03/2021. No se generan observaciones o recomendaciones respecto al análisis presentado en el seguimiento al indicador de gestión. Se recomienda definir las acciones pertinentes para dar inicio a las pruebas selectivas con el fin de no comprometer el cumplimiento de la meta del indicador en la vigencia.</t>
  </si>
  <si>
    <t>Durante el periodo de marzo no fueron programadas pruebas selectivas debido a que no se contaba con el personal para llevar a cabo las respectivas tareas</t>
  </si>
  <si>
    <t>12/04/2021.
No se generan observaciones  o recomendaciones respecto al análisis presentado en el seguimiento al indicador de gestión. Se recomienda definir las acciones pertinentes para dar inicio a las pruebas selectivas con el fin de no comprometer el cumplimiento de la meta del indicador en la vigencia.</t>
  </si>
  <si>
    <t>En el periodo de abril fue enviada la primera solicitud de seguimiento a las unidades operativas por medio de los referentes de inventarios, en la que se requirió el avance de las pruebas selectivas o pruebas representativas en concordancia a lo establecido en el indicador de gestión</t>
  </si>
  <si>
    <t>Se ha venido realizando el seguimiento necesario para la entrega del primer reporte de pruebas representativas el próximo 29 de junio, en atención a la solicitud realizada por el grupo de inventarios.</t>
  </si>
  <si>
    <t xml:space="preserve">Durante el primer semestre de 2021 el grupo de inventarios ha realizado la coordinación de los seguimientos pertinentes a las actividades de conteos selectivos aleatorios o pruebas representativas, que deben realizar directamente las dependencias y SLIS de la SDIS.
Si bien la meta establece que deben realizarse 4 seguimientos durante la vigencia 2021, para el semestre se realizaron lo 4 cumpliendo así la meta general establecida en el presente reporte.
Se anexa como evidencia archivos de conteos selectivos aleatorios o pruebas representativas 
Antes del próximo reporte, se evaluará  la posibilidad de modificar la meta o de ser necesario derogar el indicador de gestión, situación que se revisará con el grupo de inventarios
</t>
  </si>
  <si>
    <t>13/7/2021.
Se debe ajustar el dato programado, según la formulación del indicador, corresponde a  4 Seguimientos de los conteos selectivos aleatorios programados por las dependencias, Subdirecciones Locales y unidades operativas.
 Conforme al reporte, se debe verificar y definir el replanteamiento de la meta o derogación del indicador puesto que la gestión fue desarrollada en menos tiempo de lo previsto, cumpliendo el 100% correspondiente a la meta. Dicha actualización o derogación debe realizarse antes del próximo reporte.
14/7/2021.
No se generan observaciones o recomendaciones adicionales para el periodo de reporte.</t>
  </si>
  <si>
    <t>1118 - Gestión Institucional y fortalecimiento del talento humano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</si>
  <si>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</si>
  <si>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 xml:space="preserve"> GL-1118-005 </t>
  </si>
  <si>
    <t>Circular No. 010 28/03/2019</t>
  </si>
  <si>
    <t>Presupuesto ejecutado del proyecto de inversión</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</si>
  <si>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</si>
  <si>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</si>
  <si>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</si>
  <si>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</si>
  <si>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</si>
  <si>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</si>
  <si>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</si>
  <si>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Algunos de los pagos previstos no se tramitaron durante el mes de enero y se reprogramaran para el mes de febrero, las renuncias que se presentaron durante el mes afectaron el pago total de nómina, se provisionaron recursos para cubrir liquidaciones por retiro ante las posesiones de personal del concurso OPEC 818, las cuales no se presentaron en su totalidad.</t>
  </si>
  <si>
    <t>Para este mes la ejecución de lo programado fue más baja con respecto al mes de enero debido a que no se realizaron algunos pagos que se tenían previstos relacionados con procesos en curso ya que se han presentado demoras en los procesos contractuales.</t>
  </si>
  <si>
    <t>Para este mes la ejecución de lo programado fue más baja debido a que no se realizaron algunos pagos que se tenían previstos relacionados con procesos en curso ya que se han presentado demoras en los procesos contractuales.</t>
  </si>
  <si>
    <t>14/04/2021. Por favor remitir la evidencia del indicador para poder validar el dato y el reporte para el periodo.
16/04/2021.
No se identifican observaciones adicionales al reporte del periodo. 
Sin embargo para el próximo reporte se solicita remitir el reporte en las fechas establecidas para el SPI y las evidencias debidamente marcadas para poder validar oportunamente los datos cuantitativos.</t>
  </si>
  <si>
    <t>La meta se sobre ejecutó en un 0,1%  debido a que los pagos realizados se excedieron en $11,025,796, lo cual no afecta significativamente el presupuesto programado para este periodo.</t>
  </si>
  <si>
    <t>13/05/2021.
Conforme a la evidencia remitida el presupuesto ejecutado es de $9.638.063.505 aunque no es una diferencia significativa con respecto al monto, se sugiere ajustar para que los datos reportados coincidan con la evidencia presentada.</t>
  </si>
  <si>
    <t>Para este mes la ejecución de lo programado fue más baja debido a que no se realizaron algunos pagos que se tenían previstos.</t>
  </si>
  <si>
    <t>23/06/2021.
No se generan observaciones ni recomendaciones para el periodo reportado.</t>
  </si>
  <si>
    <t>Para este mes la ejecución de lo programado fue más baja debido a que no se realizaron algunos pagos que se tenían previstos realizar, por imprevistos en algunos procesos de contratación.</t>
  </si>
  <si>
    <t>13/07/2021.
No se generan observaciones ni recomendaciones para el periodo reportado.</t>
  </si>
  <si>
    <t>GL-1118-006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</si>
  <si>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</si>
  <si>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</si>
  <si>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</si>
  <si>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</si>
  <si>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</si>
  <si>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</si>
  <si>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 con seguimiento para el periodo.</t>
  </si>
  <si>
    <t>Se cumplieron la totalidad de las tareas programadas en las metas del proyecto para este periodo.</t>
  </si>
  <si>
    <t>La meta de Apoyo Logístico presentó retrasos en algunas actividades, dado a que en el periodo de enero a febrero se dificultó a hacer los seguimientos a los servicios de aseo, cafetería y manipulación de alimentos, ya que estos no se llevaron a cabo debido a que el personal responsable no se encontraba contratado.
Para efectos del cumplimiento de los seguimientos no realizados a los servicios de aseo, cafetería y manipulación de alimentos, se espera cumplir con lo programado en este periodo durante el mes de marzo.
De igual manera, la meta de Gestión Documental, en el periodo de enero a febrero la actividad de levantamiento de inventario documental fue negativamente impactada por la terminación de los contratos del personal asignado al proceso, tan pronto se cuente con el personal requerido en el Archivo Central, se podrá generar avances para estabilizar el nivel de cumplimiento de la tarea.</t>
  </si>
  <si>
    <t>La meta de Gestión Documental, en el periodo de marzo las actividades de levantamiento de inventario documental se vio afectada por la contratación del personal asignado al proceso, debido a esto se priorizaron otras actividades. Tan pronto se normalice la situación y se cuente con el personal requerido en el Archivo Central, se podrá generar avances requeridos para estabilizar el nivel de cumplimiento de la tarea.</t>
  </si>
  <si>
    <t>14/04/2021. No se generan observaciones o recomendaciones respecto al análisis presentado en el seguimiento al indicador de gestión.
16/04/2021.
No se identifican observaciones adicionales al reporte del periodo. 
Sin embargo para el próximo reporte se solicita remitir el reporte en las fechas establecidas para el SPI y las evidencias debidamente marcadas para poder validar oportunamente los datos cuantitativos.</t>
  </si>
  <si>
    <t>La meta de Gestión Documental, en el periodo de abril se realizaron todas las actividades programadas y como novedad se adelantó el proceso de gestión documental realizando las actividades que quedaron pendientes durante el mes de marzo.</t>
  </si>
  <si>
    <t>13/05/2021.
En las actas presentadas se valida el número de actividades ejecutadas, sin embargo la evidencia formulada para éste indicador es el SPI  con seguimiento para el periodo, por favor remitirlo.</t>
  </si>
  <si>
    <t>En este periodo se realizaron todas las actividades programadas para el cumplimento de las metas conforme el plan de acción.</t>
  </si>
  <si>
    <t>En el periodo de junio se realizaron todas las actividades programadas aunque en el proceso de gestión documental se presentaron dificultades debido a los problemas de orden público presentados en la Ciudad.</t>
  </si>
  <si>
    <t>13/07/2021.
En las evidencias presentadas (SPI) se identifica un total de 21 actividades programadas para Junio y no 22. En ese sentido el resultado sería del 100%. Por favor revisar y ajustar.
16/07/2021.
No se generan observaciones ni recomendaciones adicionales  para el periodo reportado.</t>
  </si>
  <si>
    <t>Inspección, vigilancia y control</t>
  </si>
  <si>
    <t>IVC-002</t>
  </si>
  <si>
    <t xml:space="preserve">Asesorías Técnicas realizadas a instituciones o personas que prestan o desean prestar servicios de protección y atención integral a personas mayores </t>
  </si>
  <si>
    <t>Medir la capacidad de respuesta a las solicitudes de asesoría técnica para el servicio Protección y Atención Integral a Personas Mayores en el DC</t>
  </si>
  <si>
    <t>Talento humano suficiente para atender todas las solicitudes</t>
  </si>
  <si>
    <t>(N° de asesorías técnicas  realizadas para el servicio Protección y Atención Integral a Personas Mayores / N° de asesorías técnicas solicitadas para el servicio Protección y Atención Integral a Personas Mayores) *100</t>
  </si>
  <si>
    <t>Actas de Asesoría Técnica
Base de datos de solicitudes de asesorías</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</si>
  <si>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</si>
  <si>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Base de datos de solicitudes de asesorías</t>
  </si>
  <si>
    <t>Para el mes de enero de 2021, el equipo técnico recibió tres (3) solicitudes para asesoría técnica integral y por componente. Se convocó a las tres instituciones para llevar a cabo la asesoría y solamente asistió una (01) institución, a la cual se le brindó la asesoría técnica integral y por componentes (Atención Integral, Gestión Administrativa, Nutrición y Salubridad, Ambientes Adecuados y Seguros).
Es importante resaltar que para este periodo de tiempo, el equipo técnico consideró pertinente reestructurar el proceso de asesorias técnicas, proponiendo realizar las mismas por ciclos. El proceso se iniciaría con una asesoria integral y posteriormente se desarrollarían las asesorias tecnicas con cada uno de los estándares de calidad. 
Lo anterior requirió liberar espacios en este mes, con el objetivo de que el Equipo Técnico pudiera construir la propuesta de restructuración de las asesorías técnicas. Por tal motivo solo se realizó una asesoría técnica integral y una asesoría por componentes.</t>
  </si>
  <si>
    <t>11/03/2021:
Sin observaciones.</t>
  </si>
  <si>
    <t xml:space="preserve">Para el mes de febrero de 2021, se dió inicio al nuevo proceso de asesorías por ciclos, consistiendo este en iniciar con una asesoría técnica integral en la cual se brindó la información sobre las generalidades del servicio, para posteriormente, continuar con la información alusiva a los estándares de calidad. Las asesorías por componentes se realizaron en jornadas de un día, lo que permitió distribuir la jornada en un primer momento para compartir el conocimiento propio de cada componente y en un segundo momento se fomentó la participación activa con los asistentes, con el objetivo de responder inquietudes, despejar dudas, reafirmar conceptos, entre otros aspectos, relacionados con cada uno de los componentes. 
En este mes se continuaron  recepcionando  solicitudes de  instituciones que prestan servicio de atencion integral a personas mayores de 60 años en el Distrito Capital y que se encuentran inscritas en el Sistema de Información y Registro de Servicios Sociales. Se espera que las personas que se convoquen a las asesorías  asistan al 100% de los ciclos programados para la realización de las mismas y puedan ser certificadas.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</si>
  <si>
    <t xml:space="preserve">11/03/2021:
Según está formulado el indicador, el objetivo es medir la capacidad de respuesta de las solicitudes de asesoría que realicen las instituciones. Por tanto, el reporte cualitativo se debe enfocar en describir las gestiones que se realizan para poder atender esas solicitudes o esa demanda. 
En el primer párrafo se hace alusión a una nueva forma de brindar asesorías más no de atender las que se solicitan. Revisar si con estas convocatorias se atienden solicitudes realizadas, si es así resumir y que esto sea explícito, dado que como está resaltado no da cuenta de lo que busca medir el indicador.
Para el último párrafo revisar si da cuenta de lo que mide el indicador que es cuántas asesorías se realizaron del total que se solicitaron.
NOTA: recordar que lo ideal es que el reporte solo sea cualitativo, sin números, exponiendo las gestiones realizadas (ejemplo: capacitaciones, socializaciones de procedimientos, remisión de alertas, etc., lo que aplique para lograr la meta del indicador) pues en años anteriores cuando se requirió entregar las evidencias según la periodicidad de medición, en este caso trimestral, resultaba que no coincidían los valores que se habían incluido en los dos meses anteriores. Y por tanto había que modificar tres reportes y no solo uno.
15/03/2021:
Se reitera con miras al reporte trimestral y en adelante incluir únicamente las gestiones relativas para dar cumplimiento de lo que mide el indicador.
Nota:
Considerando que la entidad cuenta con nueva plataforma estratégica (que incluye objetivos estratégicos), es necesario actualizar el indicador en la columna D, para lo cual se informará el momento de realizar dicha actualización. </t>
  </si>
  <si>
    <t xml:space="preserve">En el primer trimestre del año 2021, se recibieron un total de treinta (30) solicitudes de  asesorías técnicas, las cuales se discriminan de la siguiente manera: 
Enero 2021 : Se reciben  tres (3) solicitudes y se realizaron dos (02)  asesorías.
Febrero 2021: se recibieron veinte (20) solicitudes, las cuales fueron realizadas en 5 sesiones para dar continuidad al ciclo (1 sesión de asistencia técnica integral y 4 asesorías especificas por componentes) donde participaron la totalidad de los hogares privados solicitantes
Marzo 2021: se recibieron Siete (07) solicitudes las cuales fueron realizadas en 5 sesiones para dar continuidad al ciclo (1 sesión de asistencia técnica integral y 4 asesorías especificas por componentes) donde participaron la totalidad de los hogares privados solicitantes
Cabe destacar, que para cada mes se pudo organizar la convocatoria a cada una de las instituciones solicitantes y fueron abordados con la estrategia de asesorías por ciclos, la cual permite desarrollar una jornada inicial de asesoría integral para todos los solicitantes y cuatro asesorías especificas (programadas en diferentes días) para cada uno de los componentes: Atención integral, gestión administrativa, nutrición y salubridad, ambientes adecuados y seguros. Las asesorías se desarrollan en una jornada continua que permite en la mañana exponer los temas técnicos y en la tarde se fomenta un espacio de participación para dar respuesta a las dudas e inquietudes de las personas participantes. 
Es importante mencionar que el equipo técnico de la Subdirección para la Vejez, teniendo en cuenta el contexto actual de pandemia decretado por la  emergencia sanitaria por  covid- 19, continuó  realizando las asesorías  técnicas integrales, por componentes e individuales, de manera virtual, y fueron coordinadas directamente con los responsables o coordinadores de las instituciones solicitantes. </t>
  </si>
  <si>
    <t xml:space="preserve">12/04/2021:
En el reporte de enero se menciona que se recibieron 3 solicitudes, pero en este reporte se dice que fueron 2. Revisar.
En el reporte cualitativo indican que se recibieron 29 solicitudes pero en la columna AF Marzo programado solo hay 5. No se indica cuántas de las 29 se realizaron y cuántas quedaron pendientes pero se registra en la columna AE que se realizaron solo 5. Revisar y ajustar.
Ajustar ortografía.
Evidencias: no son claras para poder verificar lo que se reporta: no presentan fecha de solicitud de las asesorías para verificar cuántas se solicitaron cada mes. No es claro cómo se toman los datos reportados para contabilizar lo realizado y lo solicitado. Ajustar.
1604/2021:
Ajustar redacción de acuerdo a la fórmula del indicador.
La evidencia de enero muestra fecha de solicitud de diciembre por tanto no entra en el periodo.
</t>
  </si>
  <si>
    <t xml:space="preserve">En el mes de abril de 2021 finalizaron los contratos de prestación de servicio  de los profesionales encargados de realizar las asesorías técnicas integrales,  individuales y por componentes en estándares de calidad de la Subdirección para la Vejez, motivo por el cual no se pudo dar cumplimiento a las asesorías programadas en este mes, por no contarse con el talento humano responsable de la realización de las mismas. Se tiene previsto en el mes de mayo contar con el recurso humano para continuar con la ejecución de las asesorías técnicas.
Las asesorías técnicas se retomarán inmediatamente se surta el proceso de contratación por parte de la SDIS, a los profesionales que asumirán esta labor. 
</t>
  </si>
  <si>
    <t>12/05/2021:
Una vez revisado el ánalisis enviado, se recomienda complementar el mismo, indicando la posible fecha donde ya el talento humano está contratado, para reiniciar las asesorias técnicas integrales.
13/05/2021:
No se generan observaciones o recomendaciones respecto al análisis  y evidencias presentados en el seguimiento al indicador de gestión.</t>
  </si>
  <si>
    <t xml:space="preserve">Para el mes de mayo de 2021 ya se integraron los profesionales encargados del proceso de asesoria técnica en estándares de calidad a insituciones de protección y atención integral a personas mayores ubicadas en el Distrito Capital de Bogotá, lo anterior en el marco de la Resolución Conjunta 0182 - 0230 de 2013.
De igual manera se recibieron dos solicitudes de asesoría técnica individual por medio de los requerimientos No. 1439692021 y 1456682021 de fechas 06 y 07 de mayo de 2021. Las mismas fueron programadas por medio de los radicados de salida S2021044567 y S2021044569 para el día 20 de mayo de 2021.  Sin embargo, se espera que para el mes de junio de 2021 se siga dando respuesta a las solicitudes de asesoria técnica que se alleguen a la Subdirección para la Vejez. Es necesario tener en cuenta que el día 22 de junio se tendrá una reunión con la referente SIG de la Subsecretaría con el fin de revisar la aplicación de este indicador dada la eficacia del mismo en el proceso de asesoría. 
Por último,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</si>
  <si>
    <t>23/06/2021:
No se generan observaciones o recomendaciones respecto al análisis  y evidencias presentados en el seguimiento al indicador de gestión.</t>
  </si>
  <si>
    <r>
      <t xml:space="preserve">Para el mes de junio de 2021 los profesionales del equipo de asesoría técnica continúan al pendiente de la recepción de solicitudes de asesoría técnica en estándares de calidad a las instituciones de protección y atención integral a personas mayores ubicadas en el Distrito Capital de Bogotá, lo anterior en el marco de la Resolución Conjunta 0182 - 0230 de 2013.
</t>
    </r>
    <r>
      <rPr>
        <sz val="9"/>
        <rFont val="Arial"/>
        <family val="2"/>
      </rPr>
      <t>Para el segundo trimestre comprendido desde el 1 de abril al 30 de junio de 2021 se realizaron un total de 3 asesorías técnicas en estándares de calidad, dos (2) en el mes de mayo de 2021 y una (1) en el mes de junio de 2021 las cuales fueron solicitadas por medio de oficios radicados en la Subdirección para la Vejez.  (Se anexan evidencias).</t>
    </r>
    <r>
      <rPr>
        <sz val="9"/>
        <color theme="1"/>
        <rFont val="Arial"/>
        <family val="2"/>
      </rPr>
      <t xml:space="preserve">
Por último,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r>
  </si>
  <si>
    <t>12/07/2021: Revisar lo que está en color rojo, recuerden que en este periodo se reporta del 1 abril a 30 de junio, sino se realizaron asesorías en este periodo se debe reportar en cero y la que están reportando acá se reporta para el siguiente trimestre y en el cualitativo de julio, revisar... recuerden que en este reporte deben retomar lo hecho en los otros meses que incluye el trimestre, en mayo aparecen 2 asesorías, esas son las que deben reportar acá, de igual forma en las evidencias deben subir las actas de esas asesorías, tal y como lo mencionan en la formulación del indicador. Por último en el enlace enviado, hay muchos archivos de excel donde no se puede identificar fácilmente cual es la base datos de solicitudes de asesorías, ingresar a la carpeta compartida únicamente este archivo.
16/07/2021: No se generan observaciones o recomendaciones respecto al análisis y evidencias presentados en el seguimiento al indicador de gestión.</t>
  </si>
  <si>
    <t>IVC-005</t>
  </si>
  <si>
    <r>
      <t xml:space="preserve">Visitas realizadas por primera vez de inspección a las instituciones nuevas inscritas.
</t>
    </r>
    <r>
      <rPr>
        <sz val="9"/>
        <color rgb="FF7030A0"/>
        <rFont val="Arial"/>
        <family val="2"/>
      </rPr>
      <t xml:space="preserve">
</t>
    </r>
  </si>
  <si>
    <r>
      <t>Medir el porcentaje de cumplimiento de las visitas por primera vez  de Inspección</t>
    </r>
    <r>
      <rPr>
        <sz val="9"/>
        <color rgb="FF7030A0"/>
        <rFont val="Arial"/>
        <family val="2"/>
      </rPr>
      <t xml:space="preserve"> </t>
    </r>
    <r>
      <rPr>
        <sz val="9"/>
        <rFont val="Arial"/>
        <family val="2"/>
      </rPr>
      <t>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 siempre y cuando se cuente con las condiciones dadas por la emergencia sanitaria y cuenten con los protocolos de bioseguridad aprobados por la SDS.</t>
    </r>
  </si>
  <si>
    <t>Talento humano suficiente para atender todas las visitas de inspeccion de primera vez.
Disposición de las instituciones para atender la visita por primera vez.</t>
  </si>
  <si>
    <t xml:space="preserve">(N° de instituciones acumuladas al periodo  con visita de inspección  por primera vez / N° total  acumulado de instituciones nuevas  inscritas en el SIRSS)*100 
</t>
  </si>
  <si>
    <t xml:space="preserve">Instrumentos Únicos de Verificación - IUV diligenciados en el período.
Base de datos de inscripción en el Sistema de Información y Registro de Servicios Sociales - SIRSS 
Listado de jardines Infantiles que adoptan la norma de los  protocolos de bioseguridad por la Secretaria Distrital de Salud para el regreso progresivo y seguro
         </t>
  </si>
  <si>
    <r>
      <t>El numerador corresponde al número de instituciones de Educacion Inicial y Persona Mayor</t>
    </r>
    <r>
      <rPr>
        <sz val="9"/>
        <color rgb="FF7030A0"/>
        <rFont val="Arial"/>
        <family val="2"/>
      </rPr>
      <t xml:space="preserve"> </t>
    </r>
    <r>
      <rPr>
        <sz val="9"/>
        <rFont val="Arial"/>
        <family val="2"/>
      </rPr>
      <t>con visitas por primera vez de inspección, realizadas acumuladas.
El denominador corresponde al total acumulado de instituciones de Educación Inicial y Persona Mayor  inscritas en el SIRSS.
Para los jardines, que cuenten con los protocolos de bioseguridad aprobados por la Secretaría Distrital de Salud para el regreso progresivo, gradual y seguro de los niños y las niñas. 
Nota: el resultado del indicador de la vigencia corresponderá al del último periodo.</t>
    </r>
  </si>
  <si>
    <t>Reporte en Excel de Instituciones prestadoras de servicios sociales de educación inicial y de protección y atención integral a personas mayores en el Distrito Capital, con fecha  de inscripción en el SIRSS, fecha de verificación de la primera visita de inspección</t>
  </si>
  <si>
    <t>Para el primer trimestre, veinte (20) instituciones se inscribieron en el SIRSS para la prestación del servicio social de Educación Inicial, sin embargo solo quince (15) cumplían con el criterio de aprobación de protocolos de bioseguridad por parte de la Secretaría Distrital de Salud, en tal sentido IVC debe realizar la primera visita de verificación de condiciones de operación a estas instituciones. Sin embargo, en este periodo, no fue posible realizarlas teniendo en cuenta que estas instituciones corresponden a Jardines Infantiles que en los primeros meses del año no se encontraban prestando sus servicios presencialmente, sino que se encontraban en el proceso de aprobación de protocolos para la reapertura gradual, progresiva y segura en Bogotá. 
Para este periodo no se inscribieron Instituciones de Atención y Proteccion a las Personas Mayores.
En este sentido se planea iniciar las visitas de verificación durante el segundo trimestre, en el marco del Lineamiento de Educación Inicial desde el  enfoque de Atención Integral a la Primera Infancia - AIPI-  para el regreso voluntario, gradual y seguro y se harán solo a los jardines que realicen este proceso para la prestación del servicio bajo el esquema de presencialidad en alternancia o esquema multimodal.</t>
  </si>
  <si>
    <r>
      <t xml:space="preserve">12/04/2021:
Este indicador es nuevo y es de Eficacia, por tanto, el reporte debe estar en términos de la cantidad de visitas de inspección por primera vez realizadas, más no de las visitas realizadas de manera oportuna. Ajustar.
El denominador del indicador corresponde al total acumulado de instituciones de Educación Inicial y Persona Mayor inscritas en el SIRSS. ¿Solo hay 17 instituciones inscritas en el SIRSS? Revisar la formulación del indicador y reportar acorde a esta.
Ajustar ortografía.
Evidencias: revisar y ajustar.
16/04/2021:
</t>
    </r>
    <r>
      <rPr>
        <sz val="9"/>
        <rFont val="Arial"/>
        <family val="2"/>
      </rPr>
      <t>¿La inspección que se hace es sobre qué?</t>
    </r>
    <r>
      <rPr>
        <sz val="9"/>
        <color theme="1"/>
        <rFont val="Arial"/>
        <family val="2"/>
      </rPr>
      <t xml:space="preserve">
Reporte Ok para jardines. Falta el reporte de las correspondientes a las instituciones de atención a persona mayor, dado que se encuentra en la formulación del indicador.
Evidencias: ok para jardines, faltan las de atención a persona mayor acorde a lo que reporten.
20/04/2021:
Sin observaciones adicionales. Se recomienda informar al líder de proceso sobre el resultado del indicador y las causas del mismo.
</t>
    </r>
  </si>
  <si>
    <t xml:space="preserve">Para el mes de abril, se inscribieron instituciones en el SIRSS para la prestación del servicio social de Educación Inicial, sin embargo, ninguno cumple a la fecha con el criterio de aprobación de protocolos de bioseguridad por parte de la Secretaría Distrital de Salud, en tal sentido IVC no puede realizar la primera visita de verificación de condiciones de operación a las instituciones que NO cumplan este criterio.  
De igual forma, es importante resaltar que debido a las medidas para mitigar el incremento de contagios por SARS-CoV-2 COVID-19 adoptadas en el Distrito por el Decreto 157 de abril, las actividades de Educación presencial fueron suspendidas.
Para este periodo no se inscribieron Instituciones de Atención y Protección a las Personas Mayores.
 </t>
  </si>
  <si>
    <t>12/05/2021
Se sugiere no mencionar cantidades en el informe cualitativo, lo que pueden decir es que a pesar que se recibieron inscripciones en el SIRSS, las mismas aun no cumplen con el criterio de aprobación.
En el segundo párrafo no me queda claro, el motivo del incumplimiento, si es por el decreto, asumo que es porque la limitación a la movilidad más no porque los jardines aún no cumplen con el criterio, por fa revisar redacción.
13/05/2021:
No se generan observaciones o recomendaciones respecto al análisis  y evidencias presentados en el seguimiento al indicador de gestión.</t>
  </si>
  <si>
    <t>Para el mes de mayo se inscribieron instituciones en el SIRSS para la prestación del servicio social de Educación Inicial, sin embargo, ninguna cumple a la fecha con el criterio de aprobación de protocolos de bioseguridad por parte de la Secretaría Distrital de Salud, en tal sentido IVC no puede realizar la primera visita de verificación de condiciones de operación a las instituciones que NO cumplan este criterio.  
Para este periodo no se inscribieron Instituciones de Atención y Protección a las Personas Mayores.</t>
  </si>
  <si>
    <t>23/06/2021
Es prioritario revisar este indicador toda vez que han pasado los cinco primeros meses del año y aún no se genera avance sobre la meta propuesta del 100%.</t>
  </si>
  <si>
    <t>Para el segundo  trimestre, quince (15) instituciones se inscribieron en el SIRSS para la prestación del servicio social de Educación Inicial, (4 en abril, 6 en mayo y 5 en junio), sin embargo solo uno (1) cumplía con el criterio de aprobación de protocolos de bioseguridad por parte de la Secretaría Distrital de Salud, en tal sentido IVC debe realizar la primera visita de verificación de condiciones de operación a esta institución, Sin embargo, en este periodo, no fue posible realizarla teniendo en cuenta que estas instituciones corresponden a Jardines Infantiles que aún no se encontraban prestando sus servicios presencialmente, sino que se encontraban en el proceso de aprobación de protocolos para la reapertura gradual, progresiva y segura en Bogotá y preparación de apertura de los jardines los cuales conforme el levantamiento de medidas preventivas por parte del Gobierno Distrital frente al COVID 19, a partir de julio podrán retornar a la presencialidad. 
Para este periodo no se inscribieron Instituciones de Atención y Protección a las Personas Mayores.
En este sentido, una vez iniciada la presencialidad y el retorno poco a poco a los jardines, se planea iniciar las visitas de verificación durante el segundo semestre, en el marco del Lineamiento de Educación Inicial desde el enfoque de Atención Integral a la Primera Infancia - AIPI-  para el regreso voluntario, gradual y seguro de las niñas y los niños a los jardines infantiles públicos y privados y se realizarán solo a los jardines que  presten este proceso para la prestación del servicio bajo el esquema de presencialidad en alternancia o esquema multimodal.</t>
  </si>
  <si>
    <r>
      <t xml:space="preserve">12/07/2021: El reporte de este indicador no es claro, se sugiere iniciar haciendo un resumen de cuantas instituciones se inscribieron para justificar las 16 
que se reportan y a que mes corresponden (recuerden que este reporte se hace del trimestre), y luego resumir por mes, </t>
    </r>
    <r>
      <rPr>
        <sz val="9"/>
        <rFont val="Arial"/>
        <family val="2"/>
      </rPr>
      <t>la razón por la que no realizaron las visitas (se subraya de color verde, la razón de porque no se realizaron las visitas, el cual ya estaba escrito), d</t>
    </r>
    <r>
      <rPr>
        <sz val="9"/>
        <color theme="1"/>
        <rFont val="Arial"/>
        <family val="2"/>
      </rPr>
      <t>e igual forma en el último párrafo se debe complementar que más se va hacer para poder cumplir con la meta, ya que el indicador sigue sin avance. En cuanto a las evidencias aplica la misma hecha en el indicador anterior, ya que no se ubica cual es el archivo donde se pueden identificar las 16 instituciones inscritas en este trimestre. Revisar.
16/07/2021: No se generan observaciones o recomendaciones respecto al análisis y evidencias presentados en el seguimiento al indicador de gestión, sin embargo se deja la recomendación de verificar el cumplimiento de este indicador e implementar acciones para el segundo semestre, ya que pasado el primer semestre, no se han podido realizar visitas de verificación a ninguna de las instituciones inscritas, por lo cual el porcentaje de ejecución es 0%.</t>
    </r>
  </si>
  <si>
    <t>IVC-006</t>
  </si>
  <si>
    <t>Instituciones no inscritas, e inscritas y activas en el Sistema de Información y Registro de Servicios Sociales (SIRSS), con inspección y/o vigilancia realizadas en el marco de la verificación de estándares técnicos de calidad u otros lineamientos.</t>
  </si>
  <si>
    <t>Establecer el porcentaje de instituciones no inscritas, e  inscritas y activas en el Sistema de Información y Registro de Servicios Sociales (SIRSS), con inspección y/o vigilancia en el marco de la verificación de estándares técnicos de calidad u otros lineamientos.</t>
  </si>
  <si>
    <t>Talento humano suficiente para visitar las instituciones no inscritas, e inscritas y activas.
Disposición de las instituciones para atender la visita de verificación de estándares técnicos de calidad u otros lineamientos</t>
  </si>
  <si>
    <t>(No. de instituciones con Inspección y/o Vigilancia realizadas acumuladas en el marco de la verificación de estándares técnicos de calidad u otros lineamientos en el periodo/ No. total de instituciones programadas acumuladas en el periodo)*100.</t>
  </si>
  <si>
    <t xml:space="preserve">
Base de datos de Instituciones no inscritas.
Base de datos de instituciones inscritas y activas en SIRSS
Base de datos de las instituciones programadas y visitadas
</t>
  </si>
  <si>
    <r>
      <t>El numerador corresponde al número total de instituciones con inspección y/o vigilancia  realizadas acumuladas en el período del reporte y el denominador corresponde al número total de instituciones programadas acumuladas a visitar en el periodo del reporte.  
Nota: el resultado del indicador de la vigencia corresponderá al del último periodo</t>
    </r>
    <r>
      <rPr>
        <sz val="9"/>
        <color rgb="FFFF0000"/>
        <rFont val="Arial"/>
        <family val="2"/>
      </rPr>
      <t xml:space="preserve">. </t>
    </r>
  </si>
  <si>
    <t xml:space="preserve">
Base de datos de las instituciones programadas con la fecha de visita y resultado obtenido.</t>
  </si>
  <si>
    <t>A marzo 2021 se cuenta con un total de 161 instituciones programadas para visitas, de las cuales a 39 se les realizó la verificación de estándares técnicos de calidad y la verificación del  lineamiento para la prevención, contención y mitigación de la emergencia sanitaria, avanzando de esta manera en un 24% de cumplimiento.
Es importante mencionar que las Instituciones de Atención y Protección a las Personas Mayores, considerando la actual situación frente al COVID-19,  no permiten la realización de la visita, en pro de la salud de las personas mayores que allí residen, la situación de no atención es mayor cuando los contagios en la Ciudad aumentan. De igual forma los jardines infantiles durante los primeros meses de año, se encontraban en el proceso de presentación y aprobación de protocolos de bioseguridad para iniciar su apertura, gradual y progresiva, por lo cual no se programaron visitas para este servicio.</t>
  </si>
  <si>
    <r>
      <t xml:space="preserve">12/04/2021:
En el SIRSS ¿solo hay inscritas instituciones de persona mayor? Si en el SIRSS se inscriben instituciones de persona mayor y de atención a la infancia se debe dar cuenta de ambas en el reporte dado que en la formulación no especifican a qué tipo de instituciones se harán las visitas.
Si solo van a reportar visitas a instituciones de adulto mayor se debe actualizar la formulación del indicador.
Registrar en el reporte con qué evidencia se contabiliza una visita: acta o IUV? Esto porque al revisar la evidencia no se entiende cómo contabilizan las visitas realizadas. Ajustar ortografía.
Rta/ frente a la primera pregunta en el SIRSS efectivamente se inscriben instituciones que prestan los dos servicios, sin embargo, el indicador no se formula solo con los inscritos sino tambien con los no inscritos, por otro lado, se realiza sobre la base de las instituciones programadas. En este sentido para el primer trimestre se programaron para visitas, solo instituciones de persona mayor. Se ajusta evidencia registrando solo las visitas efectivas es decir con (iuv-iuvc).
</t>
    </r>
    <r>
      <rPr>
        <sz val="9"/>
        <rFont val="Arial"/>
        <family val="2"/>
      </rPr>
      <t xml:space="preserve">
16/04/2021:
Sin observaciones adicionales.</t>
    </r>
    <r>
      <rPr>
        <sz val="9"/>
        <color theme="1"/>
        <rFont val="Arial"/>
        <family val="2"/>
      </rPr>
      <t xml:space="preserve"> Se recomienda informar al líder de proceso sobre el resultado del indicador y las causas del nivel de avance.</t>
    </r>
  </si>
  <si>
    <t>Durante el mes de abril de 2021 se realizó la verificación de estándares técnicos de calidad y la verificación del  lineamiento para la prevención, contención y mitigación de la emergencia sanitaria a Instituciones de Atención y Protección de Personas Mayores y Jardines Infantiles.
Es importante mencionar que las Instituciones de Atención y Protección a las Personas Mayores, considerando la actual situación frente al COVID-19 y las medidas para mitigar el incremento de contagios por SARS-CoV-2 COVID-19 adoptadas en el Distrito por el Decreto 157 de abril, no permiten la realización de la visita, en pro de la salud de las personas mayores que allí residen, la situación de no atención es mayor cuando los contagios en la Ciudad aumentan. De igual forma los Jardines Infantiles que funcionan en presencialidad cerraron en cumplimiento del mencionado decreto.</t>
  </si>
  <si>
    <t>12/05/2021
Se sugiere no mencionar cantidades en el informe cualitativo, y mencionar el tipo de instituciones a las que se les realizaron las visitas.
Con relación a este parte: "cumplimiento del mencionado decreto, situaciones que hacen que las visitas disminuyan.", es que disminuyan o que no se puedan realizar?, por favor revisar redacción del reporte de este indicador.
13/05/2021:
No se generan observaciones o recomendaciones respecto al análisis  y evidencias presentados en el seguimiento al indicador de gestión.</t>
  </si>
  <si>
    <t>Durante el mes de mayo de 2021 se realizó la vigilancia por oficio a las Instituciones de Atención y Protección de Personas Mayores, en el marco de los estándares técnicos de calidad conforme la verificiacion realizada de los mismos.
Para este periodo no se realizaron visitas a jardines infantiles.</t>
  </si>
  <si>
    <t>23/06/2021
Revisar avances para alcanzar la meta de este indicador, debido a que se lleva apenas el 24% del 100% esperado.</t>
  </si>
  <si>
    <t>Durante el segundo trimestre se programaron 236 instituciones para visitas, de las cuales a 182, (51 jardines infantiles y 131 Hogares Geriátricos), se les realizó la verificación de estándares técnicos de calidad,  vigilancia por oficio y la verificación del lineamiento para la prevención, contención y mitigación de la emergencia sanitaria o Lineamiento de Regreso gradual, voluntario y seguro en el caso de Jardines infantiles, avanzando de esta manera en un 77% de cumplimiento en el trimestre.
Es importante mencionar que las Instituciones de Atención y Protección a las Personas Mayores, considerando la actual situación frente al COVID-19, no permiten la realización de la visita, en pro de la salud de las personas mayores que allí residen, la situación de no atención es mayor cuando los contagios en la Ciudad aumentan. De igual forma los jardines infantiles durante los primeros meses del año, se encontraban en el proceso de presentación y aprobación de protocolos de bioseguridad para iniciar su apertura gradual y progresiva, una vez levantadas las medidas de prevención se iniciaron las visitas a los jardines infantiles, sin embargo en este punto es importante resaltar que la normalidad en la prestación del servicio iniciará a partir de Julio.</t>
  </si>
  <si>
    <t>12/07/2021: El reporte del indicador no es claro, se sugiere iniciar haciendo un resumen de cuantas instituciones fueron programadas mes a mes (abril a junio) y mensualmente como están distribuidas las 221 verificaciones realizadas, de igual forma es necesario revisar en las evidencias relacionadas en el enlace ya que solo se pudo ubicar la programación de 52 (no 51 como está reportado), jardines infantiles pero no los 170. Ajustar redacción y revisar evidencias, así como subirlas a la respectiva carpeta de reporte, dejándolas separadas por indicador. 
16/07/2021: No se generan observaciones o recomendaciones respecto al análisis y evidencias presentados en el seguimiento al indicador de gestión.</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</si>
  <si>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</si>
  <si>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PE-001</t>
  </si>
  <si>
    <t>Circular Nº 013 del 28/04/2021</t>
  </si>
  <si>
    <t>Gestión en la viabilización de precios de referencia</t>
  </si>
  <si>
    <t>Cumplimiento de la revisión, análisis y emisión del concepto de viabilidad, establecidos en el procedimiento viabilidad de precios de referencia (PCD-AD-012)</t>
  </si>
  <si>
    <t>Emitir concepto de viabilidad entre tres (3) y ocho (8) días hábiles, una vez radicada las solicitudes.</t>
  </si>
  <si>
    <t>(Número de solicitudes atendidas oportunamente en el periodo / Número de solicitudes radicada en el periodo) *100</t>
  </si>
  <si>
    <t>Matriz de seguimiento al tramite de solicitudes de viabilidad de precios.</t>
  </si>
  <si>
    <t>Registrar en la matriz las solicitudes de precios de viabilidad e indicar el memorando y la fecha en que se dio respuesta.
Numerador: hace referencia a la cantidad de solicitudes que tramitaron en el periodo dentro de los tiempos establecidos.
Denominador: corresponde a la cantidad de solicitudes radicada en el periodo (8 días hábiles antes de finalizar el mes anterior al reporte y 8 días hábiles antes del mes de reporte).
Las solicitudes que no se incluyen en el mes de reporte (ejemplo octubre) serán trasladadas al mes inmediatamente siguiente (ejemplo noviembre) y así se contempla la totalidad de solicitudes acumuladas.
Nota: el resultado del indicar al final de la vigencia será acumulado.</t>
  </si>
  <si>
    <t>Matriz de seguimiento al tramite de solicitudes de viabilidad de precios</t>
  </si>
  <si>
    <t>Los resultados obtenidos de enero obedecen a que se brindó respuestas a 27 de los 32 procesos que allegaron en el corte. Sin embargo, los cinco procesos que se citan, se les brindará respuesta en el mes de febrero, debido a que llegaron sobre los últimos días del mes:
1. MANIPULACIÓN DE ALIMENTOS
2. SERVICIO INTEGRARTE INTERNO
3. SERVICIO CENTROS DE PROTECCIÓN SOCIAL
4. OPERADOR LOGÍSTICO
5. PRESTACIÓN DEL SERVICIO DE VIGILANCIA, GUARDA, CUSTODIA Y SEGURIDAD PRIVADA CON ARMAS Y/ O SIN ARMAS Y MEDIOS TECNOLÓGICOS.
Lo que da un porcentaje de avance del 84% para el indicador.</t>
  </si>
  <si>
    <t>24/03/2021  Revisar redacción, ya que se indica gestión de febrero y es un periodo posterior al del seguimiento reportado. 
Por favor anexar la evidencia formulada y ubicarla en la carpeta compartida de One Drive.
15/04/2021 No se generan observaciones o recomendaciones adicionales, respecto al análisis presentado en el seguimiento al indicador de gestión.</t>
  </si>
  <si>
    <t>Para el mes de febrero, los resultados obedecen a que se brindó respuestas a 33 de los 39 procesos que allegaron en el corte y los cinco procedentes de enero. 
A los seis procesos citados en la parte inferior, se les brindará respuesta en el mes de marzo, debido a que llegaron sobre los últimos días.
1. JARDINES INFANTILES COFINANCIADOS
2. JARDIN INFANTIL SOCIAL - CAFAM
3. JARDIN INFANTIL SOCIAL - COLSUBSIDIO
4. JARDIN INFANTIL SOCIAL - COMPENSAR
5. INTERVENTORIA DE BONOS
6. CENTRAL DE MEDIOS
Lo que da un porcentaje de avance del 97% para el indicador.</t>
  </si>
  <si>
    <t>24/03/2021 Revisar el análisis ya que se indica que se gestionaron todos los procesos allegados, pero a la vez que quedaron pendientes 5 para marzo, la gestión de marzo se reporta en el siguiente mes. Adicionalmente a que no se indica que paso con los 5 pendientes de febrero.  Por favor anexar la evidencia formulada  y ubicarla en la carpeta compartida de One Drive.
15/04/2021 No se generan observaciones o recomendaciones adicionales, respecto al análisis presentado en el seguimiento al indicador de gestión.</t>
  </si>
  <si>
    <t>Los resultados obtenidos obedecen a que se brindó respuestas a 8 de los 13 procesos que allegaron en el corte y los seis procesos pendientes al mes de febrero, quedando pendiente para abril los siguientes cinco procesos:
1.	PRECIOS DE REFERENCIA PROCESO DE BUSES
2.	PROCESO DE RECARGA Y MANTENIMIENTO DE EXTINTORES
3.	PROCESO VANS
4.	PODA Y JARDINERIA
5.	PROCESO TAXIS
Lo que da un porcentaje de avance del 108% para el indicador.</t>
  </si>
  <si>
    <t>12/07/2021 Por favor anexar la evidencia formulada y ubicarla en la carpeta compartida de One Drive.
15/04/2021 No se generan observaciones o recomendaciones adicionales, respecto al análisis presentado en el seguimiento al indicador de gestión.</t>
  </si>
  <si>
    <t>Los resultados obtenidos obedecen a que se brindó respuestas a 31 de las 34 solicitudes que allegaron en el corte, más cinco que se encontraban pendientes de marzo, quedando pendiente para el mes de mayo la gestión de los siguientes tres procesos:
1.	SERVICIO SOCIAL AVANZAR 2021 DISCAPACIDAD
2.	RENDER Y LABORATORIO
3.	CONJUNTA COLCHONETAS
Lo que da un porcentaje de avance del 106% para el indicador.</t>
  </si>
  <si>
    <t>11/05/2021 Se recomienda verificar la formulación del indicador, ya que se esta generando un sobrecumplimiento en los últimos meses, así como en el avance acumulado.
No se generan observaciones o recomendaciones adicionales, respecto al análisis presentado en el seguimiento al indicador de gestión.</t>
  </si>
  <si>
    <t>Los resultados obtenidos obedecen a que se brindó respuestas a 27 de los 30 de las solicitudes que allegaron en el corte, más tres que se encontraban pendientes de abril, quedando pendiente los siguientes tres procesos:
1. GRUPO 7) PURIFICADORES DE AGUA
2. GRUPO 5_2) EQUIPOS DE GYM
3. 12 ENSAYOS
Lo que da un porcentaje de avance del 100% para el indicador.</t>
  </si>
  <si>
    <t>15/06/2021 No se generan observaciones o recomendaciones respecto al análisis presentado en el seguimiento al indicador de gestión.</t>
  </si>
  <si>
    <t>Los resultados obtenidos obedecen a que se brindó respuestas a 53 de los 59 de las solicitudes que allegaron en el corte, más tres que se encontraban pendientes de mayo, quedando pendiente los siguientes seis procesos:
1. MOVIMIENTO VERTICAL
2. EQUIPOS INDUSTRIALES Y SEMI-INDUSTRIALES
3. COMPRA Y DISTRIBUCIÓN DE UNIFORMES
4. CALZADO
5. ESTUDIO ECONOMICO ELEMENTOS ASEO PERSONAL 2021
6. KITS DE ALIMENTOS EMPACADOS AL VACÍO
Lo que da un porcentaje de avance del 95% para el indicador.</t>
  </si>
  <si>
    <t>09/07/2021 Revisar avance cuantitativo, ya que se indican 56 respuestas pero se registra 55, así mismo en los allegados se indican 59 y se registra 58. 
Adicionalmente, se recomienda verificar la evidencia reportada y ubicarla en la carpeta compartida de One Drive, ya que según la formulación esta debe corresponder a una Matriz de seguimiento al tramite de solicitudes de viabilidad de precios, mas no a los soportes de los procesos gestionados.
15/07/2021 No se generan observaciones o recomendaciones adicionales, respecto al análisis presentado en el seguimiento al indicador de gestión.</t>
  </si>
  <si>
    <t>PE-7741-003</t>
  </si>
  <si>
    <t xml:space="preserve">Cumplimiento del plan de acción integrado de las dependencias que hacen parte del proyecto de inversión </t>
  </si>
  <si>
    <t xml:space="preserve">Calcular el promedio del porcentaje de avance de las actividades que conforman el plan de acción institucional integrado de la Dirección de Análisis y Diseño Estratégico, Subdirección de Diseño, Evaluación y Sistematización, Subdirección de Investigación e Información y Oficina Asesora de Comunicaciones </t>
  </si>
  <si>
    <t xml:space="preserve">Cumplimiento de las actividades del plan de acción institucional integrado para las dependencias Dirección de Análisis y Diseño Estratégico, Subdirección de Diseño, Evaluación y Sistematización, Subdirección de Investigación e Información y Oficina Asesora de Comunicaciones </t>
  </si>
  <si>
    <t>Suma de los promedios de los porcentajes de avance de las actividades del plan de acción de las dependencias: Dirección de Análisis y Diseño Estratégico, Subdirección de Diseño, Evaluación y Sistematización, Subdirección de Investigación e Información y Oficina Asesora de Comunicaciones / Número de las dependencias analizadas (Dirección de Análisis y Diseño Estratégico, Subdirección de Diseño, Evaluación y Sistematización, Subdirección de Investigación e Información y Oficina Asesora de Comunicaciones)</t>
  </si>
  <si>
    <t xml:space="preserve">Reporte en Excel del plan de acción institucional integrado </t>
  </si>
  <si>
    <t>1. Solicitar el reporte del plan de acción institucional integrado a la Subdirección de Diseño, Evaluación y Sistematización de las dependencias Dirección de Análisis y Diseño Estratégico, Subdirección de Diseño, Evaluación y Sistematización, Subdirección de Investigación e Información y Oficina Asesora de Comunicaciones 
2. Se toma el reporte del plan de acción de las dependencias Dirección de Análisis y Diseño Estratégico, Subdirección de Diseño, Evaluación y Sistematización, Subdirección de Investigación e Información y Oficina Asesora de Comunicaciones y se calcula el promedio simple del porcentaje de avance todas las actividades que hacen parte del plan de acción de cada una de las dependencias.
3. Se toman los promedios de avance de cada una de las dependencias Dirección de Análisis y Diseño Estratégico, Subdirección de Diseño, Evaluación y Sistematización, Subdirección de Investigación e Información y Oficina Asesora de Comunicaciones, se suman y se dividen por el número de dependencias (que para el caso son 4) y así se obtiene el promedio.
Notas: 
*Para el reporte del I semestre (corte a 30 de junio) se toma la información del reporte del plan de acción con corte al 31 de marzo y para el reporte del II semestre (con corte a 31 de diciembre) se toma la información del reporte del plan de acción con corte a 30 de septiembre.
*El resultado del indicador al final de la vigencia es acumulado, debido a que las actividades del plan de acción están formuladas de esta manera.</t>
  </si>
  <si>
    <t xml:space="preserve">Reporte del plan de acción institucional integrado de las dependencias Dirección de Análisis y Diseño Estratégico, Subdirección de Diseño, Evaluación y Sistematización, Subdirección de Investigación e Información y Oficina Asesora de Comunicaciones </t>
  </si>
  <si>
    <t>Con corte a 31 de marzo de 2021 la Dirección de Análisis y Diseño Estratégico, Subdirección de Diseño, Evaluación y Sistematización, Subdirección de Investigación e Información y Oficina Asesora de Comunicaciones desarrollaron sus correspondientes actividades programadas para el primer trimestre de 2021 en el Plan de Acción Institucional Integrado, el cual será reportado en la primera semana de abril.</t>
  </si>
  <si>
    <t>13/04/2021 No se generan observaciones respecto al análisis presentados en el seguimiento al indicador de gestión. Solo tengo la siguiente recomendación: debemos adelantar todas las acciones pertinentes que favorezcan el cumplimiento de la meta propuesta.</t>
  </si>
  <si>
    <t>Con corte a 30 de abril de 2021 se realizó el reporte del plan de acción institucional de las dependencias: Dirección de Análisis y Diseño Estratégico, Subdirección de Diseño, Evaluación y Sistematización, Subdirección de Investigación e Información y Oficina Asesora de Comunicaciones, y se obtuvieron los avances de las actividades programadas  a 31 de marzo de 2021. Sin embargo para este reporte no se registra el avance debido a que el indicador tiene la periodicidad de reporte semestral por lo que el resultado del avance del indicador se reportará en el seguimiento del mes de junio de 2021.</t>
  </si>
  <si>
    <t>13/04/2021 Tengo la siguiente observación: no debemos registrar información cuantitativa, estás casillas van en blanco, solo se registra según la periodicidad (semestral). Tengo la siguiente recomendación: debemos adelantar todas las acciones pertinentes que favorezcan el cumplimiento de la meta propuesta y no modificar los colores del formato.</t>
  </si>
  <si>
    <t>Con corte a 31 de mayo de 2021 la Dirección de Análisis y Diseño Estratégico, Subdirección de Diseño, Evaluación y Sistematización, Subdirección de Investigación e Información y Oficina Asesora de Comunicaciones desarrollaron sus correspondientes actividades programadas para el segundo trimestre de 2021 en el Plan de Acción Institucional Integrado, el cual será reportado en la primera semana de julio.</t>
  </si>
  <si>
    <t>15/06/2021 No se generan observaciones respecto al análisis presentados en el seguimiento al indicador de gestión. Solo tengo la siguiente recomendación: debemos adelantar todas las acciones pertinentes que favorezcan el cumplimiento de la meta propuesta.</t>
  </si>
  <si>
    <t xml:space="preserve">En el mes de abril de 2021 se realizó  el seguimiento del Plan de Acción Institucional Integrado de la Secretaría con corte a 31 de marzo de 2021, el cual arrojó por dependencia el siguiente promedio de avance: Dirección de Análisis y Diseño Estratégico: 100%, Subdirección de Diseño, Evaluación y Sistematización: 100%, Subdirección de Investigación e Información: 100% y Oficina Asesora de Comunicaciones: 67%, lo que da un resultado promedio del avance del plan de acción de las 4 dependencias que se financian con el proyecto de inversión 7741 de 92% </t>
  </si>
  <si>
    <t>Prestación de servicios sociales  para la inclusión social</t>
  </si>
  <si>
    <t>PSS-001</t>
  </si>
  <si>
    <t>Circular Nº 010 del 19/03/2021</t>
  </si>
  <si>
    <t xml:space="preserve"> Bonos canjeables por alimentos entregados a personas LGBTI </t>
  </si>
  <si>
    <t>Monitorear la entrega de bonos LGBTI canjeables por alimentos dirigidas a personas LGBTI en el marco del servicio de Enlace Social y con el fin de contribuir a las necesidades alimentarias actuales de la población con ocasión de la pandemia causada por el COVID19</t>
  </si>
  <si>
    <t>Diligenciamiento adecuado de los instrumentos del Sistema de Registro de Beneficiarios (SIRBE)</t>
  </si>
  <si>
    <t xml:space="preserve">
(Bonos LGBTI canjeables por alimentos redimidos acumulados/Bonos LGBTI canjeables por alimentos programados acumulado)</t>
  </si>
  <si>
    <t xml:space="preserve">Base de datos de bonos redimidos exportada del aplicativo "procesa"
</t>
  </si>
  <si>
    <t xml:space="preserve">Para el numerador se debe identificar en la base de datos de bonos LGBTI redimidos exportada del aplicativo "procesa" el número de bonos canjeados durante el mes y sumarlo con los bonos redimidos en los meses anteriores (resultado acumulado). Para el denominador se tomará la cifra programada para el indicador. 
</t>
  </si>
  <si>
    <t>Base de datos de bonos redimidos exportada del aplicativo "procesa"</t>
  </si>
  <si>
    <t>A corte de marzo se han entregado 290 bonos canjeables por alimentos, los cuales vienen entregándose desde el mes de febrero, para el mes de marzo se redujo la entrega de bonos debido a que no se contaba con el personal requerido y los procesos contractuales se realizaron durante los meses de marzo y abril.
Desde el equipo territorial se ha continuado realizando la identificación y caracterización de las personas beneficiarias de los bonos, igualmente, se ha realizado la identificación en las Unidades Operativas (CAIDSG Sebastián Romero, CAIDSG Zona Centro y Unidad Contra la Discriminación) de personas de los sectores sociales LGBTI, como posibles beneficiarios, así mismo, revisión de bases de datos para la identificación de posibles beneficiarios.
En relación a la programación está prevista realizar la entrega de los bonos hasta el mes de Julio de 2021, debido a que la SubLGBTI también cuenta con un servicio de apoyo tangible "Bono Multicolor", el cual también es canjeable por alimentos, motivo por el cual no se puede cruzar con el bono de Enlace Social, esto debido a los alcances y disponibilidad del equipo de trabajo.</t>
  </si>
  <si>
    <t>19/04/2021 Por favor verificar el seguimiento reportado, ya que se reporta avance cuantitativo pero se indica que no se entregaron bonos. Adicionalmente, en la evidencia adjunta se identifican 290 registros y se reportan 249. 
Así mismo se recomienda indicar la gestión que se ha realizado en la vigencia respecto al indicador.
Por otra parte verificar la programación ya que no esta la información de todo el año, solo esta hasta julio.
21/04/2021 No se generan observaciones o recomendaciones adicionales, respecto al análisis presentado en el seguimiento al indicador de gestión.</t>
  </si>
  <si>
    <t xml:space="preserve">Durante el mes de abril de 2021 no se entregaron bonos LGBTI canjeables por alimentos, debido a la contingencia contractual de la Secretaría Distrital de Integración Social. La mayoría del talento humano necesario para implementar el proceso de atención inicial, entrevista ciudadana, digitación en el Sistema de Información Misional, crítica, autorización y activación de los bonos LGBTI canjeables por alimentos de la Subdirección para Asuntos LGBTI, estuvo sin contrato durante el mes de abril de 2021. 
Cabe resaltar que en el mes de marzo se autorizaron 290 bonos pero solamente se entregaron 247, debido a que 43 personas no alcanzaron a canjear este beneficio por dificultades asociadas al cambio del nombre en su documento de identidad  (en casos de personas transgénero) y por errores de digitación en los números de documentos de identidad (en casos de personas cisgénero). Se proyecta entregar estos 43 bonos a partir del mes de mayo 2021. </t>
  </si>
  <si>
    <t>19/05/2021 No se generan observaciones o recomendaciones respecto al análisis presentado en el seguimiento al indicador de gestión.</t>
  </si>
  <si>
    <t xml:space="preserve">Durante el mes de mayo 2021, se autorizaron nuevamente los 43 bonos de las personas de los sectores sociales LGBTI que no alcanzaron a redimir este beneficio en febrero de 2021. 
El proceso de actualización de información y recolección de datos de las 43 personas beneficiarias de este apoyo tangible, se realizó con apoyo del equipo de gestores y gestoras territoriales de Política Pública LGBTI de la Subdirección para asuntos LGBTI, en el marco del procedimiento de Atención en Emergencia Social para la atención inicial y entrevista ciudadana. Cabe resaltar que este proceso se realizó desde el servicio de Atención Integral a la Diversidad Sexual y de Géneros. </t>
  </si>
  <si>
    <t>15/06/2021 Se recomienda realizar la gestión pertinente para cumplir con la meta y programación establecida. No se generan observaciones o recomendaciones adicionales, respecto al análisis presentado en el seguimiento al indicador de gestión.</t>
  </si>
  <si>
    <t xml:space="preserve">En junio se autorizaron 188  bonos LGBTI canjeables por alimentos, a través de un proceso de identificación de posibles beneficiarios/as, entrevistas ciudadanas y verificación de mínimo tres criterios de ingreso al servicio de Enlace Social, establecidos en la resolución 0825 de la Secretaria Distrital de Integración Social. No obstante, cabe resaltar que solamente 162 personas se acercaron hasta el punto de canje a redimir el beneficio.
Desde el equipo territorial se ha continuado realizando la identificación y caracterización de las personas beneficiarias de los bonos, igualmente, se ha realizado la identificación en las Unidades Operativas (CAIDSG Sebastián Romero y CAIDSG Zona Centro). Actualmente, se está realizando un proceso de seguimiento con el fin de indagar por qué algunas personas de los sectores sociales LGBTI que han recibido este beneficio no han ido a canjearlo en los puntos establecidos por la entidad.
En relación a la programación, está previsto continuar con la entrega de los bonos LGBTI canjeables por alimentos hasta completar el proceso de entrega de los 1.200 beneficios proyectados, ya que el proyecto 7756 "Compromiso Social por la Diversidad en Bogotá", debe finalizar este proceso de entrega de bonos en el marco del servicio de enlace social, antes de iniciar el proceso de entrega de los bonos multicolor desde el servicio propio de "Apoyos multicolor a personas de los sectores sociales LGBTI". 
La estrategia propuesta para culminar el proceso de entrega de los 1.200 bonos LGBTI canjebales por alimentos que se entran en el marco del servicio de Enlace Social, es entregar dos recurrencias a cada persona identificada hasta la fecha. Para iniciar su implementación se requiere la autorización del coordinador del servicio de enlace social por escrito. Actualmente se esta avanzando en esta gestión. </t>
  </si>
  <si>
    <t>13/07/2021 Se recomienda realizar la gestión pertinente para cumplir con la meta y programación establecida. No se generan observaciones o recomendaciones adicionales, respecto al análisis presentado en el seguimiento al indicador de gestión.</t>
  </si>
  <si>
    <t>7564 - Mejoramiento de la capacidad de respuesta institucional de las comisarías de familia en Bogotá</t>
  </si>
  <si>
    <t>PSS-7564-002</t>
  </si>
  <si>
    <t>Circular No. 010 del 19/03/2021</t>
  </si>
  <si>
    <t>Actuaciones de seguimiento a casos de violencia intrafamiliar, delito sexual y maltrato infantil que evidencian resultado en SIRBE</t>
  </si>
  <si>
    <t>Monitorear el registro de actuaciones de seguimiento en SIRBE para los casos de violencia Intrafamiliar, delito sexual y maltrato infantil atendidos por Comisarías de Familia</t>
  </si>
  <si>
    <t>Recibir el reporte de DADE de manera oportuna, contar con el talento humano idóneo y suficiente en el área de seguimiento en las Comisarias de Familia, tener computadores con conectividad y acceso al SIRBE de manera permanente</t>
  </si>
  <si>
    <t>(No. De actuaciones de seguimiento a casos de VIF, Delito sexual y MI / No. De actuaciones de seguimiento a casos de VIF, Delito sexual y MI con resultado en Comisarías de Familia en el periodo) * 100</t>
  </si>
  <si>
    <t>SIRBE Comisarías de Familia</t>
  </si>
  <si>
    <t>La base de datos de DADE que contenga las órdenes administrativas por acción de violencia intrafamiliar, denuncia delito sexual y maltrato infantil en Estado de Seguimiento y el resultado de las actuaciones del periodo a medir. 
(No. de actuaciones de seguimiento a casos de violencia intrafamiliar, delito sexual y maltrato infantil con resultado / No. actuaciones de seguimiento a casos de violencia intrafamiliar, delito sexual y maltrato infantil atendidas en Comisarías de familia en el periodo) * 100</t>
  </si>
  <si>
    <t>Base de datos suministrada por la DADE</t>
  </si>
  <si>
    <t>Dada la contingencia de contratación del talento humano en las Comisarias de Familia: Usaquén 1, Usaquén 2, San Cristóbal 1,  Usme 1, Usme 2,  Bosa 2, Bosa 3, Kennedy 1 , Kennedy 5, CAPIV, Fontibón, Engativá 2, Suba 1,  Suba 4, Antonio Nariño, Ciudad Bolívar 1, Ciudad Bolívar 2, durante el mes de enero de 2001 no contaron con uno o varios profesionales de seguimiento, por lo que se presentaron dificultades para el registro oportuno de las actuaciones de seguimiento en el sistema SIRBE de Comisarias.</t>
  </si>
  <si>
    <t>16/03/2021 No se generan observaciones respecto al análisis presentados en el seguimiento al indicador de gestión, solo tengo las siguientes recomendaciones: no cambiar el formato establecido en las celdas (tipo letra y tamaño) y adelantar todas las actividades y acciones para alcanzar el cumplimiento de la meta programada.</t>
  </si>
  <si>
    <t>Para el mes de febrero de 2021 y teniendo en cuenta que continúa  la contingencia de contratación del talento humano en las Comisarias de Familia de Usaquén 1, Usaquén 2, San Cristóbal 1,  Usme 1, Usme 2, Bosa 1, Bosa 2, Bosa 3, Kennedy 1 , Kennedy 3, Kennedy 5, CAPIV, Fontibón, Engativá 2, Suba 1,  Suba 3, Suba 4, Antonio Nariño, Ciudad Bolívar 1, Ciudad Bolívar 2, Santa Fe, no contaron con uno o varios profesionales de seguimiento, por lo que se presentaron dificultades para el registro oportuno de las actuaciones de seguimiento en el sistema SIRBE de Comisarias.</t>
  </si>
  <si>
    <t xml:space="preserve">ANALISIS CUALITATIVO: 
Para el mes de marzo de 2021 el proceso de contratación de los profesionales de seguimiento en las comisarías de familia ha avanzado paulatinamente, por lo que se espera progresión en el registro de las actuaciones de seguimiento de en el sistema SIRBE-Comisarías, no obstante, con corte al 31 de marzo de 2021 aún las Comisarias de Familia de: Usaquén 1, San Cristóbal 1 y 2, Bosa 1 y 3, CAPIV, Kennedy 1,  Suba 1, Rafael Uribe Uribe y Ciudad Bolívar 2 no cuentan con uno o más profesionales de seguimiento por la contingencia en contratación, por lo que continúa el riesgo en el cumplimiento presupuestado del indicador. 
ANALISIS CUANTITATIVO TRIMESTRAL
Durante el periodo de enero a marzo de 2021 se programaron en seguimiento 5856 actuaciones, de las cuales 5.386 registran resultado, por ende se alcanzó el 92% de cumplimiento de la meta para este indicador. ión en el registro de las actuaciones de seguimiento de en el sistema SIRBE-Comisarías, no obstante, con corte al 31 de marzo de 2021 aún las Comisarias de Familia de: Usaquén 1, San Cristóbal 1 y 2, Bosa 1 y 3, CAPIV, Kennedy 1,  Suba 1, Rafael Uribe Uribe y Ciudad Bolívar 2 no cuentan con uno o más profesionales de seguimiento por la contingencia en contratación, por lo que continúa el riesgo en el cumplimiento presupuestado del indicador. ANALISIS CUANTITATIVO: El día 5 de abril de 2021 se realiza solicitud de la información requerida para la medición del indicador a la Dirección de Análisis y Diseño Estratégico DADE- SDIS, radicada con número de caso 2734, sin que a la fecha se cuente con los datos que permitan dar cuenta del análisis cuantitativo de la misma. </t>
  </si>
  <si>
    <t>12/05/2021 Al revisar el reporte tengo las siguientes observaciones:
* El reporte cuantitativo no coincide con lo registrado en las evidencias.
* En lo registrado cualitativamente debemos especificar lo ejecutado y programado.
Tengo la siguiente recomendación: debemos revisar la meta ya que actualmente se encuentra en sobrecumplimiento. Debemos analizar si en los siguientes trimestres van a seguir cumpliendo más de lo que se propuso en la meta del indicador.
18/05/2021 Luego de revisar los ajustes realizados no tengo ninguna otra observación o recomendación.</t>
  </si>
  <si>
    <t xml:space="preserve">ANALISIS CUALITATIVO
Con corte al 30 de abril de 2021 las Comisarias de Familia de: Usaquén 1 y 2, San Cristóbal 1 y 2, Bosa 1 y 3, CAPIV, Kennedy 1, Rafael Uribe Uribe, Ciudad Bolívar 2, Suba 1 y Mártires no contaron con uno o más profesionales de seguimiento por contingencia en contratación, como a su vez las Comisarías de Familia de Kennedy 3, Suba 1 y Mártires entraron en cuarentena por causa de detección de casos COVID 19 en sus equipos interdisciplinarios, por lo que esto podría incidir negativamente  en el cumplimiento de la meta del indicador.
Durante el periodo de enero a marzo de 2021 se programaron en seguimiento 5.855 actuaciones, de las cuales 5.355 registran resultado, por ende se alcanzó el 91% de cumplimiento de la meta para este indicador. </t>
  </si>
  <si>
    <t>12/05/2021 No se generan observaciones respecto al análisis presentados en el seguimiento al indicador de gestión, solo tengo las siguiente recomendación y es analizar la meta propuesta ya que actualmente el indicador está en sobrecumplimiento.</t>
  </si>
  <si>
    <t>Para el mes de mayo de 2021 el proceso de contratación de personal en las Comisarias de Familia y específicamente en cuarto nivel de  seguimiento, ha avanzado de forma paulatina, por lo que se espera que el registro de actuaciones en el SIRBE se haya podido realizar en oportunidad para el cumplimiento de la meta. No obstante en el transcurso del mes de mayo las comisarías de familia de CAPIV, Bosa 2, Bosa 3, Candelaria, Ciudad Bolívar, Bosa 1, Kennedy 2, Kennedy 5 y Kennedy 1 Suspendieron el servicio presencial por identificación de casos de COVID al interior de los equipos interdisciplinarios, lo que podría incidir en el registro oportuno de actuaciones en el SIRBE.</t>
  </si>
  <si>
    <t>15/06/2021 No se generan observaciones respecto al análisis presentados en el seguimiento al indicador de gestión. Se tiene la siguiente recomendación y es analizar la meta propuesta ya que actualmente el indicador está en sobrecumplimiento.</t>
  </si>
  <si>
    <t>ANALISIS CUALITATIVO: Para el mes de junio de 2021 las 37 Comisarías de Familia cuentan con por lo menos un profesional de Seguimiento por cada uno de los equipos de trabajo, por lo que se espera incremento en el cumplimiento del indicador. Por otra parte, durante el mes de junio las Comisarías de Familia de Teusaquillo, Puente Aranda, Usaquén 1 (en un turno), Mártires y CAPIV entraron en aislamiento por presencia de casos COVID 19 en los equipos interdisciplinarios, siendo esta una situación que puede afectar negativamente en el cumplimiento de la meta del indicador.
ANALISIS CUANTITATIVO: El día 1 de julio de 2021 se realizó solicitud de la información requerida para la medición del indicador a la Dirección de Análisis y Diseño Estratégico DADE - SDIS, radicada con número de caso 3270, sin que a la fecha se cuente con los datos que permitan dar cuenta del análisis estadistico de la misma.</t>
  </si>
  <si>
    <t>15/07/2021 No generan observaciones respecto al análisis presentados en el seguimiento al indicador de gestión. Se tiene la siguiente recomendación y alerta con respecto al reporte cuantitativo y sus evidencias. Desde el equipo SG de la SDES se solicitá que entre los jefes de las dependencias acorden alguna estrategía para la entrega oportuna de dicha información, que está estrategía sea efectiva y oportuna, por lo que ya llevamos dos trimestres sin reportar información al SEGPLAN y al PAI. Se deja la siguiente alerta y es generar más adelante un posible hallazgo de cualquiera de los entes de control por el no reporte de la información.</t>
  </si>
  <si>
    <t>PSS-7730-001</t>
  </si>
  <si>
    <t>Personas en flujos migratorios mixtos con seguimiento a la referenciación</t>
  </si>
  <si>
    <t>Monitorear el proceso de seguimiento a la referenciación de población en flujos migratorios mixtos a servicios sociales</t>
  </si>
  <si>
    <t>Diligenciamiento correcto de los Formatos:  Referenciación de población (FOR-PSS-079) 
que alimenta con información al Formato Seguimiento a la referenciación de población (FOR-PSS-086) y Formato de  Caracterización de población migrante (FOR-PSS-272)  que alimenta el  Formato Base de consolidación población migrante  (FOR-PSS-270) por parte de los equipos de trabajo</t>
  </si>
  <si>
    <t>(No. de personas migrantes con seguimiento a la referenciación en el período/ No. total de personas migrantes referenciadas en el período) * 100</t>
  </si>
  <si>
    <t>El Formato Seguimiento a la referenciación de población (FOR-PSS-086)
Formato Base de consolidación población migrante  (FOR-PSS-270)</t>
  </si>
  <si>
    <t xml:space="preserve">Numerador:
El dato de las personas con seguimiento a la referenciación se tomará de la información contenida en el formato de seguimiento a la referenciación de población (FOR-PSS-086).
Denominador:
El dato se tomará del reporte de personas provenientes de flujos migratorios mixtos con referenciación incluidas en el  Formato Base de consolidación población migrante  (FOR-PSS-270), Columna ED "NUMERO DE INTEGRANTES DEL NÚCLEO".  
Nota: El resultado del indicador de la vigencia corresponderá a la aplicación de la fórmula con la sumatoria de los periodos reportados.  </t>
  </si>
  <si>
    <t xml:space="preserve">Formato de seguimiento a la referenciación de población (FOR-PSS-086) consolidado por las unidades operativas del periodo de reporte correspondiente.
Formato Base de consolidación población migrante  (FOR-PSS-270) consolidado por las unidades operativas del periodo de reporte correspondiente </t>
  </si>
  <si>
    <r>
      <rPr>
        <sz val="9"/>
        <rFont val="Arial"/>
        <family val="2"/>
      </rPr>
      <t>Durante el primer mes del año 2021 se realizaron actividades orientadas a favorecer las opciones de seguimiento a la referenciación del Servicio para la Integración y los Derechos del Migrante, Refugiado y Retornado, las cuales se centraron en la identificación de contactos de redes de apoyo cuyas acciones aportan al ejercicio de los derechos de la población en flujos migratorios mixtos. Se continúa realizando seguimiento a los actores institucionales de acuerdo con lo definido en el Procedimiento Orientación, Información y Referenciación (PCD-PSS-006). Las acciones adelantadas condujeron a mejorar la efectividad en el seguimiento a la referenciación en el período.</t>
    </r>
    <r>
      <rPr>
        <sz val="9"/>
        <color theme="1"/>
        <rFont val="Arial"/>
        <family val="2"/>
      </rPr>
      <t xml:space="preserve">
</t>
    </r>
  </si>
  <si>
    <t>11/03/2021:
Se sugiere no incluir datos numéricos en los reportes cualitativos dado que normalmente al momento de medir el indicador (trimestralmente) muchas veces los valores no coinciden y resulta en el ajuste de tres reportes y no solo uno.
15/03/2021:
Sin observaciones adicionales al reporte.</t>
  </si>
  <si>
    <t xml:space="preserve">Durante el mes de febrero se implementaron acciones que al igual que en el mes anterior, favorecieron las opciones de seguimiento a la referenciación del Servicio para la Integración y los Derechos del Migrante, Refugiado y Retornado, tanto con servicios de la entidad como de la oferta de otras entidades y organismos que aportan a la inclusión de la población en flujos migratorios mixtos a partir de la estabilización, de manera que se sigue realizando seguimiento a estos actores institucionales, de acuerdo con lo definido en el Procedimiento Orientación, Información y Referenciación (PCD-PSS-006). En este periodo sin embargo se realizó un menor número de referenciaciones, pero sigue siendo efectivo el seguimiento a la referenciación.
</t>
  </si>
  <si>
    <t>11/03/2021:
Se sugiere no incluir datos numéricos en los reportes cualitativos dado que normalmente al momento de medir el indicador (trimestralmente) muchas veces los valores no coinciden y resulta en el ajuste de tres reportes y no solo uno.
15/03/2021:
Sin observaciones adicionales al reporte.
Notas:
-Considerando que la entidad cuenta con nueva plataforma estratégica (que incluye objetivos estratégicos), es necesario actualizar el indicador del proyecto en la columna D, para lo cual se informará el momento de realizar dicha actualización.
-Adicionalmente y como ya se cuenta con un resultado del indicador (vigencia 2020), en dicha actualización incluir la línea base y su unidad de medida.</t>
  </si>
  <si>
    <t>Durante el mes de marzo el cumplimiento del indicador corresponde a 50 %, dado que se referenciaron 216 personas y se realizaron 108 seguimientos a referenciación. 
Durante el primer trimestre de 2021, entre los meses de enero y marzo, se referenciaron un total de 804 personas realizando seguimiento a un total de 488 con lo cual el porcentaje de seguimiento fue de 61 %, que corresponde a un cumplimiento de más de 10 puntos por encima de lo programado en la meta del  indicador, lo que muestra un fortalecimiento de las acciones de seguimiento a la referenciación en la implementación del Servicio para la Integración y los Derechos del Migrante, Refugiado y Retornado, con los actores del sistema de aliados que trabajan para la inclusión de la población en flujos migratorios mixtos a partir de la estabilización, de acuerdo con lo definido en el Procedimiento Orientación, Información y Referenciación (PCD-PSS-006).</t>
  </si>
  <si>
    <t>14/04/2021:
Sin observaciones. Evidencias OK.</t>
  </si>
  <si>
    <r>
      <t>Du</t>
    </r>
    <r>
      <rPr>
        <i/>
        <sz val="9"/>
        <rFont val="Arial"/>
        <family val="2"/>
      </rPr>
      <t>rante el mes de abril</t>
    </r>
    <r>
      <rPr>
        <i/>
        <sz val="9"/>
        <color theme="1"/>
        <rFont val="Arial"/>
        <family val="2"/>
      </rPr>
      <t xml:space="preserve"> se continuó realizando actividades de seguimiento a la referenciación, tanto a la oferta del servicio, </t>
    </r>
    <r>
      <rPr>
        <i/>
        <sz val="9"/>
        <rFont val="Arial"/>
        <family val="2"/>
      </rPr>
      <t>como a los servicios de la Secretaria Distrital de Integración Social y de las otras entidades, organismos internacionales y organizacio</t>
    </r>
    <r>
      <rPr>
        <i/>
        <sz val="9"/>
        <color theme="1"/>
        <rFont val="Arial"/>
        <family val="2"/>
      </rPr>
      <t>nes que aportan a la inclusión de la población en flujos migratorios mixtos, a partir de la ayuda de humanitaria y aportando a su estabilización, contribuyendo así también con el cumplimiento del objetivo del Servicio para la Integración y los Derechos del Migrante Refugiado y Retornado, de manera que se sigue fortaleciendo el seguimiento a estos actores institucionales, de acuerdo con lo definido en el Procedimiento Orientación, Información y Referenciación (PCD-PSS-006). En este periodo sin embargo se realizo un menor número de referenciaciones, pero sigue siendo efectivo el seguimiento a la referenciación.</t>
    </r>
  </si>
  <si>
    <t>Durante el mes de mayo, la realización de actividades de seguimiento a la referenciación, se dirigió tanto a la oferta de servicios de la entidad como es el caso de alojamiento transitorio, como al Centro Abrazar de la Subdirección para la Infancia. De forma significativa se realizó seguimiento a la referenciación hecha a la oferta de servicios de organismos como ACNUR y la organización Scalabrini, que desarrollan acciones que aportan a la inclusión de la población migrante, refugiada y retornada, de acuerdo con los propósitos definidos desde el Servicio para la Integración y los Derechos del Migrante, Refugiado y Retornado, lo que se constituye en un ejercicio de fortalecimiento al componente de  seguimiento a la referenciación incluido en el Procedimiento Orientación, Información y Referenciación  (PCD-PSS-006).</t>
  </si>
  <si>
    <t>16/06/2021:
No se generan observaciones o recomendaciones respecto al análisis presentado en el seguimiento al indicador de gestión.</t>
  </si>
  <si>
    <r>
      <t>Durante el mes de junio el cumplimiento del indicador corresponde a 6</t>
    </r>
    <r>
      <rPr>
        <sz val="9"/>
        <rFont val="Arial"/>
        <family val="2"/>
      </rPr>
      <t>2</t>
    </r>
    <r>
      <rPr>
        <sz val="9"/>
        <color theme="1"/>
        <rFont val="Arial"/>
        <family val="2"/>
      </rPr>
      <t>%, dado que se referenciaron 181 personas y se realizaron 112 seguimientos a referenciación. 
Durante el segundo trimestre de 2021, entre los meses de abril y junio, se referenciaron un total de</t>
    </r>
    <r>
      <rPr>
        <sz val="9"/>
        <rFont val="Arial"/>
        <family val="2"/>
      </rPr>
      <t xml:space="preserve"> 399</t>
    </r>
    <r>
      <rPr>
        <sz val="9"/>
        <color theme="1"/>
        <rFont val="Arial"/>
        <family val="2"/>
      </rPr>
      <t xml:space="preserve"> personas realizando seguimiento a 245, con lo cual el porcentaje de seguimiento fue de 61,40 %, que corresponde a un cumplimiento de 12 puntos por encima de lo programado en la meta del indicador, lo que muestra mayores niveles de fortalecimiento de las acciones de seguimiento a la referenciación en la implementación del Servicio para la Integración y los Derechos del Migrante, Refugiado y Retornado, con los actores del sistema de aliados que continúan trabajando en favor de acciones de inclusión de la población en flujos migratorios mixtos, teniendo como base lo definido en el Procedimiento Orientación, Información y Referenciación (PCD-PSS-006).</t>
    </r>
  </si>
  <si>
    <t>13/07/2021:
No se generan observaciones o recomendaciones respecto al análisis presentado en el seguimiento al indicador de gestión. Sin embargo en cuanto a las evidencias dos observaciones: las mismas deben ser cargadas en la carpeta compartida que está destinada para este fin. Por otra parte, se identifican tanto los 112 seguimientos del mes de junio, como los 245 del trimestre, pero no se identifican los totales, es decir los 181 referenciados en el mes de junio, ni los 399 del trimestre, revisar.
13/07/2021: No se generan observaciones o recomendaciones respecto al análisis y evidencias presentados en el seguimiento al indicador de gestión.</t>
  </si>
  <si>
    <t>7735 - Fortalecimiento de los procesos territoriales y la construcción de respuestas integradoras e innovadoras en los territorios de la Bogotá – Región</t>
  </si>
  <si>
    <t>PSS-7735-001</t>
  </si>
  <si>
    <t>Personas integradas al servicio Centros de Desarrollo Comunitario con estado "formado" que participan en otros servicios de la Secretaría Distrital de Integración Social.</t>
  </si>
  <si>
    <t>Medir el número de personas que se vinculan al servicio CDC en estado "formado" y que participan en otros servicios sociales de la Secretaría Distrital de integración Social - SDIS.</t>
  </si>
  <si>
    <t xml:space="preserve">1. Desarrollo de acciones del servicio CDC, para vincular participantes de otros servicios de la SDIS
2. Complementariedad y articulación de acciones  entre los servicios de la SDIS y el servicio CDC
</t>
  </si>
  <si>
    <t>(Personas vinculadas al servicio Centros de Desarrollo Comunitario en estado "formado" que participan en otros servicios de la SDIS / No. total de personas vinculadas al servicio Centros de Desarrollo Comunitario en estado "formado")*100</t>
  </si>
  <si>
    <t>SIRBE</t>
  </si>
  <si>
    <t>Del reporte SIRBE brindado por la Subdirección de Diseño, Evaluación y Sistematización se toma la siguiente información: 
1. Para el numerador, la información corresponderá a la cantidad de personas atendidas en el servicio CDC y en estado "Formado" y que participan en otros servicios de la SDIS (acumulado),  
2. Para el denominador, la información corresponderá al reporte de la meta 7, del periodo correspondiente (acumulado)
Nota 1: la línea base de 18,2% corresponde a 11553 personas vinculadas al servicio de Centros de Desarrollo Comunitario en estado "formado" que son participantes de los servicios de la Secretaría Distrital de integración Social (complementariedad del servicio, vigencia 2018).  
Nota 2: el resultado del indicador de la vigencia 2021 será el del último mes.</t>
  </si>
  <si>
    <t>Reporte SIRBE</t>
  </si>
  <si>
    <t>En enero el servicio Centro de Desarrollo Comunitario, atendió 238 personas únicas de las cuales 52 (es decir el 22%) se encuentran vinculadas a otros servicios de la SDIS, principalmente en los servicios creciendo en familia y discapacidad. 
 Esta dinámica se presenta por la particularidad propia del mes: por un lado, los cierres y cuarentenas distritales y locales que limitaron la prestación del servicio de manera presencial y, por otro lado, a comienzo de año no se cuenta con oferta del SENA para formación, la cual,  ha sido la de mayor acogida para los participantes de los demás servicios SDIS. Por esta razón, los equipos locales adelantaron diferentes gestiones, con el equipo interdisciplinario local, actores comunitarios y organizaciones sociales para ofertar escenarios de respiro, acciones recreo deportivas y culturales, a los ciudadanos y ciudadanas vinculados a los servicios SDIS. Esto implica también que las gestiones del equipo local por difundir la oferta disponible a través de los referentes de los demás servicios se han seguido implementando para garantizar la complementariedad entre los mismos, ya que a pesar de tener un número bajo de atenciones el porcentaje de atención a personas vinculadas a los servicios SDIS se encuentra por encima de la línea de base establecida.</t>
  </si>
  <si>
    <t>16/03/2021. El indicador tiene definida una periodicidad trimestral, por lo cual, para el periodo no se debe realizar reporte cuantitativo, solamente cualitativo (ítem de "análisis mensual").Se recomienda que el análisis sea mas profundo en términos de la gestión que se viene realizando para vincular a las personas de los otros servicios.
Adicionalmente, se recomienda evaluar si es viable y pertinente cambiar la periodicidad del indicador para que las cifras de avance se reporten mensualmente.</t>
  </si>
  <si>
    <t>En el mes de febrero el servicio Centro de Desarrollo Comunitario, atendió 1325 personas únicas de las cuales 281 (es decir el 21%) se encuentran vinculadas a otros servicios de la SDIS, principalmente a los servicios relacionados con la atención a personas con discapacidad y a personas mayores. La cifra de atención general presenta un aumento con relación al mes anterior determinado por el inicio de los procesos formativos con el SENA. Los equipos locales de los CDCs continúan movilizando la articulación con los referentes de los demás servicios para socializar la oferta disponible con los participantes vinculados, sin embargo, aún varios servicios se encuentran en proceso de contratación del personal que tenderá a la población vinculada lo que limita el alcance en la socialización de la oferta, lo cual tiene como consecuencia que el resultado de este indicador de gestión presente una ligera disminución con relación al mes de enero.</t>
  </si>
  <si>
    <t>16/03/2021. El indicador tiene definida una periodicidad trimestral, por lo cual, para el periodo no se debe realizar reporte cuantitativo, solamente cualitativo (ítem de "análisis mensual"). No obstante, se revisa la evidencia entregada y se encuentra que los valores no coinciden (cifras en numerador 722 y 333), por favor verificar y ajustar para el siguiente reporte.
Se recomienda que el análisis sea mas profundo en términos de la gestión que se viene realizando para vincular a las personas de los otros servicios.
Adicionalmente, se recomienda evaluar si es viable y pertinente cambiar la periodicidad del indicador para que las cifras de avance se reporten mensualmente.</t>
  </si>
  <si>
    <t>En el mes de marzo el servicio Centro de Desarrollo Comunitario, atendió 2563 personas únicas para lograr un acumulado de 4328 al primer trimestre. de estas 804 se encuentran vinculadas a otros servicios de la entidad, presentando como resultado un 18,58% en el indicador de gestión. Los servicios  sobre los que esta vez se presentaron mayor cantidad de participantes son los de atención a la ciudadanía y los de infancia.  este último presenta un crecimiento importante con relación a los meses anteriores en parte por la implementación de la estrategia territorial del sistema distrital del cuidado en los CDCs, "manzanas del cuidado" a través del cual se pretende atender a través de nuestra oferta de formación y respiro a las personas cuidadoras que se vinculen a la estrategia, entre las cuales se encuentras  varias cuidadoras de nuestros servicios. Se espera que  a medida que se flexibilicen los servicios de la entidad para dar respuesta al mandato del SIDICU, el número de personas vinculadas al servicio CDC que en complementariedad participen también en otros servicios SDIS, vaya aumentando</t>
  </si>
  <si>
    <t>13/04/2021. No se generan observaciones o recomendaciones respecto al análisis y soportes presentados en el seguimiento al indicador de gestión.</t>
  </si>
  <si>
    <t>En el mes de abril el servicio Centro de Desarrollo Comunitario, atendió 3269 personas únicas para lograr un acumulado de 7,597 con corte al 30 de abril; de estas, 1600 se encuentran vinculadas a otros servicios de la entidad, presentando como resultado un 21% en el indicador de gestión. 
Se evidencia un incremento significativo en el resultado del indicador ya que en el mes de abril se logró duplicar el numero de personas atendidas en complementariedad con otros servicios.
Los servicios  sobre los que esta vez se presentaron mayor cantidad de participantes sigue siendo los de atención a la ciudadanía e infancia, sin embargo, este mes se registró un incremento importante en los participantes de los servicios de seguridad alimentaria.  
También se evidencia la gestión que se ha hecho en el marco de la implementación de la estrategia territorial del sistema distrital del cuidado en los CDCs, "manzanas del cuidado" a través del cual se pretende atender integralmente a las personas cuidadoras que se vinculen a la estrategia, toda vez que las localidades donde se presenta  mayor número de personas atendidas en complementariedad son precisamente aquellas donde se esta implementando o esta en proceso de alistamiento para implementar una manzana del cuidado, a saber: Kennedy, Bosa, San Cristóbal y Usme.</t>
  </si>
  <si>
    <t>12/05/2021. No se generan observaciones o recomendaciones respecto al análisis y soportes presentados en el seguimiento al indicador de gestión.</t>
  </si>
  <si>
    <t>El servicio Centro de Desarrollo Comunitario atendió 4.634 personas únicas para lograr un acumulado de 12.231, con corte al 31 del mismo mes. De estas, 2.587 se encuentran vinculadas a otros servicios de la entidad, manteniendo en 21% el indicador de gestión. 
Esto indica que los esfuerzos de los equipos locales por lograr la complementariedad de los servicios se sigue manteniendo, y se conserva la proporcionalidad así aumenten las atenciones.
El servicio en el que se presentó mayor cantidad de participantes atendidos en CDC sigue siendo el de atención a la ciudadanía, ya que este servicio es muchas veces la entrada para la vinculación al CDC. El que sigue en mayor número de atenciones es infancia, en particular el servicio Creciendo en Familia, el cual presenta un incremento de atenciones en este mes, seguido de los servicios de apoyos económicos y Bono alimentario, esto como resultado de la gestión de los equipos locales en la búsqueda de la complementariedad de los servicios. 
Las Localidades donde se presentan mayor numero de atenciones complementarias son Kennedy, Bosa, Ciudad Bolívar y Usme, lo cual es consecuencia de la implementación de la articulación entre servicios que conlleva la lógica de las manzanas del cuidado.</t>
  </si>
  <si>
    <t>18/06/2021. No se generan observaciones o recomendaciones respecto al análisis y soportes presentados en el seguimiento al indicador de gestión.</t>
  </si>
  <si>
    <t>En el mes de junio el servicio Centro de Desarrollo Comunitario, atendió 4.444 personas únicas para lograr un acumulado de 16.675 con corte al 30; de estas, 3.757se encuentran vinculadas a otros servicios de la entidad, presentando como resultado un 23% en el indicador de gestión. 
Se evidencia un incremento en el resultado del indicador ya que en el mes de junio se logró incrementar el numero de personas atendidas en complementariedad con otros servicios. Esto indica que los esfuerzos de los equipos locales por lograr la complementariedad de los servicios se sigue manteniendo y aumentando conservando la proporcionalidad cuando aumentan las atenciones generales en las unidades operativas.
El servicio en el que se presentó mayor cantidad de participantes atendidos en CDC sigue siendo el de atención a la ciudadanía, ya que este servicio es muchas veces la entrada para la vinculación al CDC. El que sigue en mayor número de atenciones es infancia, en particular el servicio Creciendo en Familia  y jardines infantiles, y 
fortalecimiento técnico para la cualificación y formación de agentes educativos 
También se evidencia la gestión que se ha hecho en el marco de la implementación de la estrategia territorial del sistema distrital del cuidado en los CDCs, "manzanas del cuidado" a través del cual se pretende atender integralmente a las personas cuidadoras que se vinculen a la estrategia, toda vez que las localidades donde se presenta  mayor número de personas atendidas en complementariedad son precisamente aquellas donde se esta implementando o esta en proceso de alistamiento para implementar una manzana del cuidado, a saber: Kennedy, Bosa, Ciudad Bolívar y San Cristóbal.</t>
  </si>
  <si>
    <t>12/07/2021. No se generan observaciones o recomendaciones respecto al análisis y soportes presentados en el seguimiento al indicador de gestión.</t>
  </si>
  <si>
    <t>7740 - Generación “Jóvenes con derechos” en Bogotá</t>
  </si>
  <si>
    <t>PSS-7740-001</t>
  </si>
  <si>
    <t>Circular 023 del 27/05/2021</t>
  </si>
  <si>
    <t>Jóvenes informados sobre Prevención Integral en el marco del componente de prevención integral.</t>
  </si>
  <si>
    <t>Determinar el número de jóvenes informados en el marco del componente de prevención  integral: 
Prevención en Salud Mental y Orientación Socio Ocupacional-OSO; Prevención sustancias psicoactivas SPA; Prevención de paternidad y maternidad temprana PPYMT, y violencias.</t>
  </si>
  <si>
    <t xml:space="preserve">Monitorear el cumplimiento de las acciones que se encuentran a cargo de la Subdirección para la Juventud, que hacen parte del componente de Prevención Integral. </t>
  </si>
  <si>
    <t>(Número de jóvenes informados sobre prevención integral/ Número de jóvenes programados para ser informados sobre prevención integral) *100</t>
  </si>
  <si>
    <t xml:space="preserve">1.Sistema de Información Misional SIRBE.
2. Informe de Medios digital y redes sociales.
3. Listado de asistencia con información básica (para aquellos jóvenes que no desean consignar su información completa)
</t>
  </si>
  <si>
    <t>El numerador corresponde al número de jóvenes informados en prevención integral de acuerdo con el  conteo de datos del Sistema misional SIRBE y/o el dato tomado del informe de medios digitales y redes sociales y/o el dato que aporta el listado de asistencia con la información básica de los jóvenes que no desean aportar su información completa. 
El denominador corresponde a la totalidad de jóvenes que se programaron para ser informados en prevención integral para la vigencia 2020-2024.</t>
  </si>
  <si>
    <t>1. Conteo de metas del Sistema de Información Misional SIRBE
2. Soporte (capturas de pantalla y bases de datos de registros electrónicos) de medios digital y redes sociales
3. Listados de asistencia con información básica (para aquellos jóvenes que no desean consignar su información completa).</t>
  </si>
  <si>
    <r>
      <t xml:space="preserve">Para el componente de prevención integral se realizaron diferentes talleres virtuales y presenciales, campañas comunicativas, jornadas, conferencias, ferias, entre otros, en torno a temas de prevención en Salud Mental y Orientación Socio Ocupacional-OSO; Prevención sustancias psicoactivas SPA; Prevención de paternidad y maternidad temprana PPYMT, y violencias. Desarrollado de forma articulada en los servicios territoriales de la Subdirección para la Juventud, lo cual le permitió al proyecto divulgar y socializar a </t>
    </r>
    <r>
      <rPr>
        <b/>
        <sz val="9"/>
        <rFont val="Arial"/>
        <family val="2"/>
      </rPr>
      <t>101</t>
    </r>
    <r>
      <rPr>
        <sz val="9"/>
        <rFont val="Arial"/>
        <family val="2"/>
      </rPr>
      <t xml:space="preserve"> jóvenes para el mes de enero de acuerdo con los soportes remitidos </t>
    </r>
  </si>
  <si>
    <t>23/3/2021
No se generan observaciones o recomendaciones respecto al análisis presentado en el seguimiento al indicador de gestión.</t>
  </si>
  <si>
    <t xml:space="preserve">Talleres informativos de prevención en consumo de sustancias psicoactivas, actividades de prevención basadas en las tecnologías de la información y la comunicación, jornadas de sensibilización, talleres de derechos sexuales en la diferentes Localidades del Distrito. Con corte a febrero de 2021 se atendieron 434 jóvenes de acuerdo con los soportes remitidos </t>
  </si>
  <si>
    <t>Durante el mes de marzo se  realizaron talleres informativos de prevención en consumo de sustancias psicoactivas, actividades de prevención basadas en las tecnologías de la información y la comunicación, jornadas de sensibilización, talleres de derechos sexuales en la diferentes localidades del Distrito. Con corte a marzo se han atendido 1.165 jóvenes.</t>
  </si>
  <si>
    <t>19/04/2021
No se generan observaciones o recomendaciones respecto al análisis presentado en el seguimiento al indicador de gestión.</t>
  </si>
  <si>
    <t>Se establece que 1.298 jóvenes entre 14 y 28 años han sido informados en prevención integral en 12 Localidades del Distrito  participando en talleres de prevención en consumo de sustancias psicoactivas,  jornadas de sensibilización en torno a temas de Salud mental, prevención del suicidio, prevención de violencias, talleres de derechos sexuales y reproductivos y talleres en temas con enfoque de género, y de orientación  socio ocupacional.</t>
  </si>
  <si>
    <t>19/05/2021
No se generan observaciones respecto al análisis presentado en el seguimiento al indicador de gestión; sin embargo se recomienda ajustar la periodicidad de reporte del indicador, teniendo en cuenta que en todos los seguimientos cualitativos se ha evidenciado que el proyecto cuenta con los datos todos los meses, y de esta manera el monitoreo de la meta se puede realizar de una manera mas precisa.</t>
  </si>
  <si>
    <t>En el marco del plan de desarrollo "Un nuevo contrato social y ambiental para el siglo XXI" en cumplimiento del propósito No.1 "Hacer un nuevo contrato social con igualdad de oportunidades para la inclusión social, productiva y política. Y enfocados en el logro programado"Disminuir el porcentaje de jóvenes que ni estudian ni trabajan con énfasis en jóvenes de bajos ingresos y vulnerables" el proyecto 7740 " Generación jóvenes con derechos en Bogotá" a través de la meta No. 1 "Coordinar 1 implementación en el Distrito de  la Política Pública de Juventud y el funcionamiento del Sistema Distrital de Juventud",se ha logrado para el  mes de mayo:
-Desarrollar otra mesa Distrital de juventud donde participaron sectores tales como: Educación, Salud, Desarrollo Económico, Cultura, Integración Social, Gobierno, Hábitat, Ambiente, Movilidad, Mujer, Seguridad Justicia y Convivencia, Planeación,con el fin de tratar temas tales como:
Elección instancia Consejo Consultivo de Mujeres,aprobación Plan de Trabajo Mesa Distrital, Informe seguimiento Amenazas  Lideres Juveniles. SDG –SDSI., Seguimiento primer reporte trimestral 2021 (Conpes 08 de 2019). SDIS-SDP. , Proceso de actualización del Sistema Distrital de Juventud (Comité de Seguimiento). SDIS-IDPAC, entre otros.
-Socializar y divulgar  la relacionado a la política pública donde con corte al mes de mayo de 2021 se registraron 946 jóvenes informados y socializados.
-Realizar informe de seguimiento a la implementación de los productos del plan de acción de la política pública de juventud a cargo de SDIS para reporte de actividades del primer trimestre, donde las principales actividades fueron: difusión de la política en las localidades que contó con la participación de 946 jóvenes, realización de la instancia mesa técnica distrital de juventud celebrada en sesión ordinaria el 6 de Mayo del 2021.
Se desarrollaron comités Operativos Locales de Juventud (COLJ) en las  localidades faltantes de socialización  de actualización del plan de acción de la PPJ, además de  lograr socializar el  Modelo  de  Fortalecimiento de  organizaciones de  IDPAC y la divulgación de la ruta y apoyo de DDHH de la Secretaría de Gobierno.
-Construcción de  talleres  de  aprovechamiento  del  tiempo  libre,que  van  desde  la  práctica  del ajedrez hasta el fortalecimiento de actividades blandas como el inglés avanzado.</t>
  </si>
  <si>
    <t>18/06/2021
No se generan observaciones respecto al análisis presentado en el seguimiento al indicador de gestión.</t>
  </si>
  <si>
    <t>El indicador no presenta avnce para este periodo.</t>
  </si>
  <si>
    <t>PSS-7740-002</t>
  </si>
  <si>
    <t xml:space="preserve">Jóvenes vinculados a la plataforma Distrito Joven. </t>
  </si>
  <si>
    <t xml:space="preserve">Determinar el número de jóvenes vinculados a la plataforma Distrito Joven con relación a la proyección de metas de registro anual. </t>
  </si>
  <si>
    <t>Implementar de manera efectiva las acciones proyectadas en materia de comunicación y gestión de oportunidades.</t>
  </si>
  <si>
    <t>(Número de jóvenes vinculados a la plataforma distrito joven/número de jóvenes programados para vincular a la plataforma distrito joven) *100</t>
  </si>
  <si>
    <t xml:space="preserve">Reportes plataforma Distrito Joven. </t>
  </si>
  <si>
    <t xml:space="preserve">El numerador corresponde al dato obtenido de los reportes de la plataforma Distrito Joven.
El denominador corresponde al totalidad de jóvenes programados para vincular a la plataforma Distrito Joven de acuerdo con lo definido en el perfil del proyecto de inversión.
</t>
  </si>
  <si>
    <t>Reporte de registros de la plataforma Distrito Joven</t>
  </si>
  <si>
    <r>
      <t xml:space="preserve">Durante el mes de enero se continuó con el registro de jóvenes, debido al posicionamiento del Aplicativo con respecto a la vigencia 2021 en las acciones que contemplan: generación de contenidos para redes sociales, búsqueda de oportunidades. Se registraron </t>
    </r>
    <r>
      <rPr>
        <b/>
        <sz val="9"/>
        <rFont val="Arial"/>
        <family val="2"/>
      </rPr>
      <t>1746</t>
    </r>
    <r>
      <rPr>
        <sz val="9"/>
        <rFont val="Arial"/>
        <family val="2"/>
      </rPr>
      <t xml:space="preserve"> usuarios registrados.</t>
    </r>
  </si>
  <si>
    <t xml:space="preserve">La plataforma web y móvil Distrito Joven, es una herramienta con la cual se pretende promover y comunicar a los jóvenes las distintas oportunidades que ofrece la ciudad de acuerdo con sus necesidades e intereses, así como potencializar y visibilizar sus habilidades y talentos, a través de una plataforma tecnológica inclusiva, ágil y de fácil acceso para toda la juventud de la ciudad. 
Para el mes de febrero se inscribieron un total de 196 personas entre los 14 y 28 años y fuera del rango de esta. Registrados en la plataforma web y móvil </t>
  </si>
  <si>
    <t xml:space="preserve">23/03/2021
Si no fueron generadas oportunidades y ofertas a la plataforma APP en el periodo, se sugiere no inlcluirlo en el reporte cualitativo o ajustar la redacción evitando el parrafo que las clasifica (distribuidas en educación, deporte, cultura, salud, apoyo en emprendimiento y vinculación laboral)
24/03/2021
No se generan observaciones o recomendaciones adicionales respecto al análisis presentado en el seguimiento al indicador de gestión.
</t>
  </si>
  <si>
    <t>La plataforma web y móvil Distrito Joven, es una herramienta con la cual se pretende promover y comunicar a los jóvenes las distintas oportunidades que ofrece la ciudad de acuerdo con sus necesidades e intereses, así como potencializar y visibilizar sus habilidades y talentos, a través de una plataforma tecnológica inclusiva, ágil y de fácil acceso para toda la juventud de la ciudad. 
Para el mes de marzo se inscribieron un total de 210 personas entre los 14 y 28 años y fuera del rango de esta. Registrados en la plataforma web y móvil 
Por otra parte, se publicaron 23 oportunidades y ofertas a la plataforma APP distribuidas en educación 2, cultura 5, apoyo en emprendimiento 4 y vinculación laboral 12.</t>
  </si>
  <si>
    <t>Las acciones realizadas durante el transcurso del mes de Abril, se encuentran
orientadas a la elaboración del documento de número de usuarios y oportunidades que se subieron en el transcurso de Abril, es importante aclarar que, los datos y registros se realizaron con base en la información obtenida de la APP Entre el 1 y el 30 de Abril se inscribieron un total de 2.340 personas.</t>
  </si>
  <si>
    <t>Se realiza informe reportando número de usuarios inscritos, oportunidades cargadas y solicitud de ajuste de la APP con el fin de evaluar el desarrollo e implementación de módulos adicionales de la plataforma virtual para la difusión y ampliación de oportunidades dirigidas a jóvenes, con corte a mayo el reporte fue de 696 jóvenes inscritos y cargue de 3 oportunidades a la plataforma Distrito Joven.
Se avanzó en la formulación e implementación de un componente territorial y virtual en la estrategia de comunicación y difusión de los servicios sociales dirigidos a la población joven, esto a través del registro de indicadores generales de redes sociales que para el mes de mayo fueron:
Facebook Distrito Joven – seguidores 9.858
Twitter Distrito Joven – seguidores 9.082
Instagram – Seguidores 1.201
Se realizaron 28 productos audiovisuales con base a los componentes del proyecto ‘Distrito Joven’, esto con el objetivo de promocionar y visibilizar lo que se viene trabajando en el marco de la estrategia de comunicaciones de la Subdirección para la Juventud.
Se grabó y emitió  1 programa de radio realizado por la Subdirección por la juventud,en articulación con la emisora DC Radio del Distrito 
Se realizaron  2 cuñas radiales (Servicio Social para la Seguridad Económica de la Juventud)
33 piezas gráficas</t>
  </si>
  <si>
    <t>El indicador no presenta avance para este periodo.</t>
  </si>
  <si>
    <t>PSS-7740-003</t>
  </si>
  <si>
    <t>Mujeres jóvenes vinculadas y beneficiadas de los  servicios sociales.</t>
  </si>
  <si>
    <t>Determinar el número de mujeres jóvenes beneficiadas por los servicios sociales, del total de  jóvenes atendidas con vulnerabilidad social.</t>
  </si>
  <si>
    <t>Implementar estrategias con enfoque diferencial de inclusión para las mujeres jóvenes en los servicios prestados.</t>
  </si>
  <si>
    <t xml:space="preserve">(Número de mujeres jóvenes beneficiadas por los servicios sociales  /  Número total de jóvenes beneficiados por los servicios sociales)*100.  </t>
  </si>
  <si>
    <t>Sistema de Información Misional SIRBE</t>
  </si>
  <si>
    <t>El Numerador corresponde al dato tomado del conteo de metas  de la ficha sirbe específicamente del cuadro de clasificación de variables por grupo etareo, sexo femenino.
El denominador corresponde al dato tomado del conteo de metas de la ficha SIRBE específicamente del cuadro de clasificación de variables grupo etareo, sexo en su totalidad.</t>
  </si>
  <si>
    <t>Conteo de metas del  Sistema de Información Misional SIRBE.</t>
  </si>
  <si>
    <r>
      <t xml:space="preserve">Mediante la implementacion de las diferentes estrategias de atencion territoriales la Subdireccion para la juventud ha mantenido un enfoque diferencial , es asi que del total de los jóvenes beneficiados que corresponden a 481 el 56,13% son mujeres, es decir </t>
    </r>
    <r>
      <rPr>
        <b/>
        <sz val="9"/>
        <rFont val="Arial"/>
        <family val="2"/>
      </rPr>
      <t xml:space="preserve">270 </t>
    </r>
    <r>
      <rPr>
        <sz val="9"/>
        <rFont val="Arial"/>
        <family val="2"/>
      </rPr>
      <t xml:space="preserve">Jóvenes </t>
    </r>
  </si>
  <si>
    <r>
      <t xml:space="preserve">Mediante la implementacion de las diferentes estrategias de atencion territoriales la subdireccion para la juventud ha mantenido un enfoque diferencial, es así que del total de los jóvenes benficiados que corresponden a 3049 el 50% son mujeres, es decir </t>
    </r>
    <r>
      <rPr>
        <b/>
        <sz val="9"/>
        <rFont val="Arial"/>
        <family val="2"/>
      </rPr>
      <t>1525</t>
    </r>
    <r>
      <rPr>
        <sz val="9"/>
        <rFont val="Arial"/>
        <family val="2"/>
      </rPr>
      <t xml:space="preserve"> Jóvenes </t>
    </r>
  </si>
  <si>
    <r>
      <t xml:space="preserve">Mediante la implementación de las diferentes estrategias de atención territorial, la Subdireccion para la juventud ha mantenido un enfoque diferencial , es asi que, del total de los jóvenes beneficiados que corresponden a 4.909 el 50% son mujeres, es decir </t>
    </r>
    <r>
      <rPr>
        <b/>
        <sz val="9"/>
        <rFont val="Arial"/>
        <family val="2"/>
      </rPr>
      <t>2488</t>
    </r>
    <r>
      <rPr>
        <sz val="9"/>
        <rFont val="Arial"/>
        <family val="2"/>
      </rPr>
      <t xml:space="preserve"> y 2.421 hombres.</t>
    </r>
  </si>
  <si>
    <r>
      <t xml:space="preserve">Mediante la implementacion de las diferentes estrategias de atencion territoriales la subdireccion para la juventud ha mantenido un enfoque diferencial, es asi que del total de los jóvenes beneficiados que corresponden a 5.419 el 51% son mujeres, es decir </t>
    </r>
    <r>
      <rPr>
        <b/>
        <sz val="9"/>
        <rFont val="Arial"/>
        <family val="2"/>
      </rPr>
      <t>2.804</t>
    </r>
    <r>
      <rPr>
        <sz val="9"/>
        <rFont val="Arial"/>
        <family val="2"/>
      </rPr>
      <t xml:space="preserve"> jóvenes.</t>
    </r>
  </si>
  <si>
    <t>Con corte a mes de mayo se han atendido 4.690 mujeres jóvenes de los 8.836 jóvenes reportados , estos fueron atendidos a través de 
*Componente de oportunidades juveniles don de se realiza  asesoría jurídica,  actividades para el uso del tiempo libre, 1 actividades de voluntariado,  programas de TIC, además de la caracterización para participar en la estrategia RETO.
*Componente de prevención dende se realzan talleres informativos en prevención integral en 12 Localidades del Distrito, entre estos prevención en consumo de sustancias psicoactivas, jornadas de sensibilización en torno a temas de salud mental, prevención del suicidio, prevención de violencias, talleres de derechos sexuales y reproductivos y talleres en temas con enfoque de género, y de orientación socioocupacional.
*Estrategia de política Pública de juventud: donde se ha realizado socialización y divulgación de lo referente a la política pública.
*Centros Forjar: Donde se han atendido jóvenes con sanciones no privativas de la libertad.
Adicionalmente el proyecto avanza en concertar con diferentes entidades del Distrito para realizar la remisión y atención de jóvenes en vulnerabilidad manifiesta e identificada en el marco de la estrategia RETO, para su ingreso y sostenibilidad en el mundo laboral.
Se continua trabajando en la elaboración e implementación de estrategias de ampliación a nuevas oportunidades para los jóvenes más vulnerables de la ciudad, mayor posicionamiento del proyecto en la población, a través de la socialización de los servicios ofertados.</t>
  </si>
  <si>
    <t>PSS-7740-004</t>
  </si>
  <si>
    <t>Adolescentes y jóvenes vinculados al Sistema de Responsabilidad Penal para adolescentes que cumplen la medida o sanción.</t>
  </si>
  <si>
    <t xml:space="preserve">Identificar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t>
  </si>
  <si>
    <t>Seguimiento oportuno y documentado al plan de atención individual definido para cada participante.
Actualización del estado del participante en el sistema misional SIRBE de acuerdo al seguimiento al plan de atención individual.</t>
  </si>
  <si>
    <t xml:space="preserve">(No. de adolescentes que egresan del servicio de atención especializada por cumplimiento de la medida o sanción / No.de adolescentes en estado atendido en el periodo) * 100 </t>
  </si>
  <si>
    <t>Sistema Misional SIRBE</t>
  </si>
  <si>
    <t>Numerador: Reporte oficial del sistema misional SIRBE de la vigencia (Estado: atendido por criterio cumplimiento de la medida o sanción, o finalización del proceso de atención)
Denominador: Reporte oficial del sistema misional SIRBE de la vigencia (estado: atendido).</t>
  </si>
  <si>
    <t>Identificar el número de adolescentes que egresan del servicio de atención especializada por cumplimiento de la medida o sanción durante la vigencia dividido entre el número de adolescentes y jóvenes en estado  atendido en la vigencia en el sistema misional SIRBE.</t>
  </si>
  <si>
    <t xml:space="preserve">Se matricularon 88 estudiantes al convenio SED-CID 
Se matricularon 67 estudiantes al convenio SED- Escuela Internacional de Estudios Superiores INTER 
Se gestionó 20 cupos escolares en colegios regulares 
Se vincularon 6 estudiantes a reto a la U, de los cuales 5 ingresaron a la plataforma y gestionaron la respectiva documentación, para dos de ellos se gestionó con bienestar universitario de la universidad Colegio Mayor de Cundinamarca estrategias de fortalecimiento académico en las carreras de derecho y administración. 
Se realizó el registro y la inscripción al ICFES de (7) participantes del servicio. </t>
  </si>
  <si>
    <t>Dentro de los logros de gestión del mes de febrero del año 2021, se identifican los siguientes por áreas de atención:
A nivel administrativo: aumentamos las remisiones desde autoridades administrativas, siendo en el mes de febrero 55, todos ingresos efectivos.
A nivel educativo: a febrero se cuentan con 118 estudiantes matriculados al convenio SED-CID.
De igual forma se matricularon 58 estudiantes al convenio SED- Escuela Internacional de Estudios Superiores INTER, espacio en el cual se implementaron las salas TIC por servicio, para un total de 47 computadores los cuales fueron asignados temporalmente en el marco del convenio.
Se realizó seguimiento y acompañamiento profesional a los 5 estudiantes vinculados a reto a la U, contando con apoyo de bienestar universitario de la universidad Colegio Mayor de Cundinamarca, la Universidad Nacional de Colombia y Universidad Distrital.
Se lograron vincular 12 jóvenes a cupos escolares en colegios regulares con gestión institucional y apoyo de la SED.</t>
  </si>
  <si>
    <t>Dentro de los logros de gestión del mes de marzo del año 2021, se identifican los siguientes por áreas de atención:
-13 jóvenes ingresaron al SENA para formación técnica y tecnológica en programas como guías de turismo, mantenimiento de vehículos livianos y motocicletas, operador en maquina pesada e industrial, técnico gestión administrativa, negocios internacionales y belleza.
-se realiza trámite de documentación de 12 Cédulas de Ciudadanías de primera vez y 1 duplicado de ésta, 1 renovación de Tarjeta de Identidad de familiar de un joven; Asesoría básica e inscripción para trámite de libreta militar de 6 jóvenes.
-6 jóvenes participan en el comité operativo local de juventud de la localidad de suba; 17 jóvenes participaron de manera virtual en la rendición de cuentas de la SDIS-IDIPRON.
-Articulación con el programa de SPA de la Clínica Fray Bartolomé Subred norte para intervención terapéutica a joven con problemática por abuso de drogas e inicio de talleres de prevención de SPA y tamizaje para los participantes del Servicio Forjar Restaurativo SUBA.</t>
  </si>
  <si>
    <t xml:space="preserve">La Secretaría Distrital de Integración Social, implementó disposiciones  durante este periodo, las cuales han  garantizado la prestación efectiva del servicio a las y los adolescentes y jóvenes vinculados al SRPA  a través de las siguientes actividades: 
 	Orientación y seguimiento al desarrollo de Guías Pedagógicas 
 	Orientación y acompañamiento psicosocial individual y familiar 
 	Seguimiento a la garantía de derechos 
 	Orientación y desarrollo de estrategias de promoción y prevención en salud 
 	Asesoría jurídica a los participantes del servicio y familias 
 	Seguimiento a la ejecución de la medida o sanción </t>
  </si>
  <si>
    <t>19/05/2021
No se generan observaciones o recomendaciones respecto al análisis presentado en el seguimiento al indicador de gestión.</t>
  </si>
  <si>
    <t>Se ha logrado para el mes de mayo:
-Atención de 459 jóvenes a través del servicio centros Forjar, el cual cuenta con 3 unidades operativas en la Ciudad.
Adoptar medidas para prevenir y controlar la propagación de la pandemia, esto a través de la implementación de acciones tales como:
*Orientación y seguimiento al desarrollo de Guías Pedagógicas
*Orientación y acompañamiento psicosocial individual y familiar
*Seguimiento a la garantía de derechos
*Orientación y desarrollo de estrategias de promoción y prevención en salud
*Asesoría jurídica a los participantes del servicio y familias
*Seguimiento a la ejecución de la medida o sanción
Para el mes de mayo, se vincularon 24 jóvenes al Servicio Social para la Seguridad Económica de la Juventud, quienes ya se formaron e iniciaron capacitación a otros jóvenes en temas de Maternidad yPaternidad temprana. Curso de Estrategias de escritura musical en el cual participan 6 jóvenes, se está realizando con Studio Cocinol en la casa cultural de potosí, se inicia la ejecución de la iniciativa juvenil de la organización MOTICREA conformada por jóvenes egresados, denominada “Huellas de Mujer” con la que buscan visibilizar el trabajo de las mujeres líderes que llegaron e hicieron asentamiento en barrio potosí.
Este es un premio de las iniciativas juveniles de la Secretaria de gobierno, Participación en espacio de inclusión juvenil “Canelazo Comunitario Cultural” que buscó la reivindicación juvenil, desarrollado en la casa cultural Potosí.</t>
  </si>
  <si>
    <t>7744 - Generación de oportunidades para el desarrollo integral de la niñez y la adolescencia de Bogotá</t>
  </si>
  <si>
    <t>PSS-7744-011</t>
  </si>
  <si>
    <t>Niñas y niños de primera infancia atendidos en los servicios: jardines infantiles diurnos, jardines infantiles nocturnos y casas de pensamiento intercultural.</t>
  </si>
  <si>
    <t xml:space="preserve">Monitorear la atención de niñas y niños de primera infancia que participan en los servicios: jardines infantiles diurnos, jardines infantiles nocturnos y casas de pensamiento intercultural. </t>
  </si>
  <si>
    <t>Diligenciamiento de la ficha SIRBE y su registro oportuno en el Sistema de Información Misional SIRBE.
Formalización del cupo asignado a niñas y niños de primera infancia  en los servicios: jardines infantiles diurnos, jardines infantiles nocturnos y casas de pensamiento intercultural.</t>
  </si>
  <si>
    <t>(No. de niñas y niños de primera infancia que participan en jardines infantiles diurnos, jardines infantiles nocturnos y casas de pensamiento intercultural en el periodo  / No. de cupos ofertados en jardines infantiles diurnos, jardines infantiles nocturnos y casas de pensamiento intercultural en el periodo) * 100</t>
  </si>
  <si>
    <t>Numerador: aplicativo SIRBE.
Denominador: directorio de Servicios Sociales Subdirección para la Infancia.</t>
  </si>
  <si>
    <t>Identificar en el reporte de la meta 2 remitido por la DADE el número de niñas y niños de primera infancia en estados: atendido, en atención y suspendido y dividirlo entre el número de cupos ofertados y su optimización en jardines infantiles diurnos, jardines infantiles nocturnos y casas de pensamiento intercultural del Directorio de Servicios Sociales Subdirección para la Infancia en el periodo.
El denominador se registrará de manera mensual dado que la oferta de cupos depende de: apertura de nuevas unidades operativas, cierre definitivo o indefinido de unidades operativas y entrega de obras o mantenimiento de infraestructura programados por la Subdirección de Plantas Físicas.</t>
  </si>
  <si>
    <t>Numerador: reporte de la meta 2 remitido por la DADE.
Denominador: directorio de servicios sociales de la Subdirección para la Infancia</t>
  </si>
  <si>
    <t>En enero, el indicador presentó un resultado de 115%, teniendo en cuenta que se inicia la vigencia con la atención de las niñas y los niños en el contexto de la “Nueva realidad” a partir de la emergencia ocasionada por el Covid-19, motivo por el cual, durante el periodo se garantizó la entrega de apoyos alimentarios a las niñas y los niños participantes de los jardines infantiles diurnos, nocturnos y casas de pensamiento intercultural mediante bonos canjeables por alimentos, en el marco de la atención no presencial.
Además, se continuó la implementación del esquema de atención acompañamiento multimodal (telefónico y virtual), desde el 25 de enero, a través de la estrategia “Aprendemos Jugando para Cuidarnos en Casa” a fin de fortalecer los vínculos afectivos familiares, la alimentación saludable y las prácticas de crianza, aportar al potenciamiento del desarrollo integral de la infancia y movilizar imaginarios en torno a la educación inicial en casa. Se adelantaron acciones de alistamiento en la infraestructura, protocolos de bioseguridad y talento humano de las unidades operativas, para lograr el retorno voluntario, gradual y seguro de los participantes a través del esquema de atención educación inicial en alternancia.
Sin embargo, debido a la finalización de los actuales convenios de asociación con las cajas de compensación familiar, que requiere el cierre temporal de 32 jardines infantiles sociales y 1 jardín infantil cofinanciado, mientras se surte el trámite para la suscripción de los nuevos convenios, se impacta la oferta del servicio que se entrega a la ciudad durante el periodo. En este periodo se adelanta el tránsito de las niñas y los niños que por sus edades hacían parte de los niveles de prejardín y jardín y debieron transitar a la oferta de niveles de preescolar en colegios públicos y privados.</t>
  </si>
  <si>
    <t>16/04/2021. No se generan observaciones o recomendaciones respecto al análisis y soportes presentados en el seguimiento al indicador de gestión.</t>
  </si>
  <si>
    <t>En febrero, el indicador presentó un resultado de 78%, en razón al contexto de la “nueva realidad” a partir de la emergencia ocasionada por la COVID-19, así mismo, durante el periodo se garantizó la entrega de apoyos alimentarios a las niñas y los niños participantes de los jardines infantiles diurnos, nocturnos y casas de pensamiento intercultural mediante bonos canjeables por alimentos, en el marco de la atención no presencial.
Se da inicio al retorno voluntario, gradual y seguro, con el esquema atención en educación inicial en alternancia, el 15 de febrero, con la estrategia “El Regreso de los Colores”, en 35 unidades operativas, y a partir de las necesidades de las familias, las condiciones del talento humano y la infraestructura, la implementación de los protocolos de bioseguridad para minimizar el riesgo de contagio de COVID-19 en niñas, niños, familias y talento humano se incentiva el ingreso de participantes nuevos;  se continuó la implementación del esquema de atención acompañamiento multimodal (telefónico y virtual), desde el 25 de enero, a través de la estrategia “Aprendemos Jugando para Cuidarnos en Casa” a fin de fortalecer los vínculos afectivos familiares, la alimentación saludable y las prácticas de crianza, aportar al potenciamiento del desarrollo integral de la infancia y movilizar imaginarios en torno a la educación inicial en casa." 
Sin embargo, debido a la finalización de los actuales convenios de asociación con las cajas de compensación familiar, que requiere el cierre temporal de 32 jardines infantiles sociales y 4 jardines infantiles cofinanciados, mientras se surten los trámites para la suscripción de los convenios nuevos, se impacta la oferta del servicio que se entrega a la ciudad durante el periodo.  Además, se adelanta la contingencia para la vinculación gradual de profesionales y técnicas para la atención de los participantes a fin de contar con la completitud de talento humano que permita la vinculación de las niñas y los niños nuevos en la proporción requerida.</t>
  </si>
  <si>
    <t>En el mes de marzo, el indicador presentó un resultado de 118%, por el contexto de la “nueva realidad” en razón a la emergencia ocasionada por la COVID-19, en el cual se garantizó la entrega de apoyos alimentarios a las niñas y los niños participantes de los jardines infantiles diurnos, nocturnos y casas de pensamiento intercultural mediante bonos canjeables por alimentos, en el marco de la atención Multimodal y/o Alternancia en los mencionados servicios.</t>
  </si>
  <si>
    <t>En abril, el indicador presentó un resultado de 96% teniendo en cuenta que los primeros meses de la vigencia se atendió a las niñas y los niños en el contexto de “nueva realidad” generado por la pandemia de COVID-19, lo que implicó continuar la entrega de apoyos alimentarios a las y los participantes de jardines infantiles diurnos, nocturnos y casas de pensamiento intercultural mediante bonos canjeables por alimentos. 
Así mismo, se dio continuidad a la implementación del esquema de atención acompañamiento multimodal (telefónico y virtual) que inició el 25 de enero, a través de la estrategia “Aprendemos jugando para cuidarnos en casa” a fin de fortalecer vínculos afectivos familiares, alimentación saludable, prácticas de crianza, aportar al potenciamiento del desarrollo y movilizar imaginarios en torno a la educación inicial en casa. Además, se continuaron las acciones de alistamiento en la infraestructura, en protocolos de bioseguridad y contratación de talento humano de las unidades operativas de la entidad, para lograr el retorno voluntario, gradual y seguro de las y los participantes a través del esquema de atención educación inicial en alternancia, que con corte al periodo de reporte se brindó en 55 unidades operativas. 
Adicionalmente, se suscribieron los convenios de asociación con las Cajas de Compensación Familiar a través de los cuales 42 jardines infantiles diurnos sociales atienden a los participantes en el esquema multimodal (telefónico y virtual). Así mismo, se firmaron los contratos con Organizaciones sin Ánimo de Lucro mediante los cuales 31 jardines infantiles diurnos cofinanciados atienden a las niñas y los niños a través del esquema multimodal, y se avanza en la contratación de 9 jardines infantiles cofinanciados.</t>
  </si>
  <si>
    <t>19/05/2021. Se recomienda generar una articulación con los proveedores de la fuente de datos, con el fin de garantizar que la información revisada por el proyecto se encuentre disponible para el oportuno reporte del indicador.
20/05/2021. No se generan observaciones o recomendaciones  adicionales respecto al análisis y soportes presentados en el seguimiento al indicador de gestión.</t>
  </si>
  <si>
    <t>En mayo, el indicador presentó un resultado de 102%, en razón a que en la medida en que transcurre el año se estabiliza la formalización de cupos de las niñas y los niños en los jardines infantiles diurnos, nocturnos y casas de pensamiento intercultural. 
Se continuó la atención de las niñas y los niños a través del esquema acompañamiento multimodal (telefónico y virtual), que inició el 25 de enero, con la estrategia “Aprendemos jugando para cuidarnos en casa” que permite fortalecer vínculos afectivos, alimentación saludable, prácticas de crianza, potenciar el desarrollo y movilizar imaginarios en relación con educación inicial en casa. Se avanza progresivamente con el proceso de contratación de talento humano de las unidades operativas de la entidad, el alistamiento de la infraestructura, protocolos de bioseguridad, a fin de garantizar el retorno voluntario, gradual y seguro de niñas, niños por medio del esquema educación inicial en alternancia; dicho esquema de atención se brindó en 78 unidades operativas con corte a mayo. 
Así mismo, se suscribieron convenios de asociación con las Cajas de Compensación Familiar para la operación de 33 jardines infantiles diurnos sociales, que atienden a niñas y niños a través del esquema multimodal. 
Además, se celebraron contratos con Organizaciones sin Ánimo de Lucro para la operación de 42 jardines infantiles diurnos cofinanciados que atienden a las niñas y los niños a partir del esquema multimodal. 
Adicionalmente, se continuó la entrega de apoyos alimentarios a las y los participantes de jardines infantiles diurnos, nocturnos y casas de pensamiento intercultural mediante bonos canjeables por alimentos a fin de garantizar su seguridad alimentaria.</t>
  </si>
  <si>
    <t>21/06/2021. No se generan observaciones o recomendaciones  adicionales respecto al análisis y soportes presentados en el seguimiento al indicador de gestión.</t>
  </si>
  <si>
    <t>En el mes de junio, el indicador presentó un resultado de 95%, dado que se ha venido estabilizando el número de participantes de jardines infantiles diurnos, nocturnos y casas de pensamiento intercultural, donde las niñas y los niños acceden a los cupos dependiendo de las disponibilidades en las localidades. 
Cabe resaltar que, el ingreso gradual progresivo y seguro en alternancia de las niñas y los niños avanza a través de su implementación en mayor número de jardines infantiles. 
Así mismo, desde inicio de la vigencia se han implementado diferentes estrategias para generar la participación y corresponsabilidad en el cuidado de las niñas y los niños con sus familias; se avanza gradualmente en la contratación de colaboradoras y colaboradores de las unidades operativas, el alistamiento de espacios adecuados y seguros, protocolos de bioseguridad, vacunación de talento humano del esquema educación inicial en alternancia de 145 jardines infantiles y casas de pensamiento intercultural. Además, se implementó la estrategia educación inicial en casa y se actualizaron los lineamientos y parámetros con base en la normatividad vigente para el retorno a la presencialidad. 
Adicionalmente, se suscribieron convenios de asociación con Cajas de Compensación Familiar para la operación de 33 jardines infantiles diurnos sociales los cuales brindan atención a las niñas y los niños en los esquemas de la siguiente manera: 5 en Alternancia y 28 en atención multimodal. Además, por medio de los convenios de asociación con Organizaciones sin Ánimo de Lucro se operan 42 jardines infantiles diurnos cofinanciados, de estos, 7 brindan la atención en alternancia y 35 en el esquema multimodal. 
Se continuó, el seguimiento nutricional a niñas y niños participantes en cada una de las unidades operativas y se entregaron bonos canjeables por alimentos garantizando el paquete nutricional.</t>
  </si>
  <si>
    <t>16/07/2021. No se generan observaciones o recomendaciones  adicionales respecto al análisis y soportes presentados en el seguimiento al indicador de gestión.</t>
  </si>
  <si>
    <t>PSS-7744-001</t>
  </si>
  <si>
    <t>Niñas y niños de primera infancia con permanencia mínima de 90 días en los servicios: jardines infantiles diurnos, jardines infantiles nocturnos y casas de pensamiento intercultural.</t>
  </si>
  <si>
    <t xml:space="preserve">Monitorear la permanencia mínima de 90 días de niñas y niños de primera infancia que participan en los servicios: jardines infantiles diurnos, jardines infantiles nocturnos y casas de pensamiento intercultural. </t>
  </si>
  <si>
    <t>(No. de niñas y niños de primera infancia que permanecen mínimo 90 días en jardines infantiles diurnos, jardines infantiles nocturnos y casas de pensamiento intercultural / No. de niñas y niños de primera infancia atendidos en jardines infantiles diurnos, jardines infantiles nocturnos y casas de pensamiento intercultural en el periodo) * 100</t>
  </si>
  <si>
    <t>Numerador: aplicativo SIRBE.
Denominador: aplicativo SIRBE.</t>
  </si>
  <si>
    <t>Identificar en el reporte de la meta 2 remitido por la DADE el número de niñas y niños de primera infancia en estados: atendido, en atención y suspendido que hayan permanecido mínimo 90 días en los servicios jardines infantiles diurnos, jardines infantiles nocturnos y casas de pensamientos intercultural y divirlo entre el número de niñas y niños en estados: atendido, en atención y suspendido en jardines infantiles diurnos, jardines infantiles nocturnos y casas de pensamiento intercultural en el periodo.
La permanencia de 90 días es el tiempo mínimo requerido para evidenciar efectos de la atención en el desarrollo de niños y niñas.
El denominador se registrará de manera anual dado que se obtiene del reporte suministrado por la DADE.</t>
  </si>
  <si>
    <t>Numerador: reporte de la meta 2 remitido por la DADE
Denominador: reporte aplicativo SIRBE</t>
  </si>
  <si>
    <t>En el mes de enero, inicia la vigencia con la atención de las niñas y los niños en el contexto de la “Nueva realidad” a partir de la emergencia ocasionada por el Covid-19, motivo por el cual, se garantizó la entrega de apoyos alimentarios a las niñas y los niños participantes de los jardines infantiles diurnos, nocturnos y casas de pensamiento intercultural mediante bonos canjeables por alimentos, en el marco de la atención no presencial.
Así mismo, se continuó la implementación del esquema de atención acompañamiento multimodal (telefónico y virtual), desde el 25 de enero, a través de la estrategia “Aprendemos Jugando para Cuidarnos en Casa” a fin de fortalecer los vínculos afectivos familiares, la alimentación saludable y las prácticas de crianza, aportar al potenciamiento del desarrollo integral de la infancia y movilizar imaginarios en torno a la educación inicial en casa. Se adelantaron acciones de alistamiento en la infraestructura, protocolos de bioseguridad y talento humano de las unidades operativas, para lograr el retorno voluntario, gradual y seguro de los participantes a través del esquema de atención educación inicial en alternancia.</t>
  </si>
  <si>
    <t>16/04/2021. No se generan observaciones o recomendaciones respecto al análisis presentado en el seguimiento al indicador de gestión.</t>
  </si>
  <si>
    <t xml:space="preserve">En el mes de febrero, con el contexto de la “nueva realidad” en razón a la emergencia ocasionada por la COVID-19, se garantizó la entrega de apoyos alimentarios a las niñas y los niños participantes de los jardines infantiles diurnos, nocturnos y casas de pensamiento intercultural mediante bonos canjeables por alimentos, en el marco de la atención no presencial.
Además, se inició al retorno voluntario, gradual y seguro, con el esquema atención en educación inicial en alternancia, el 15 de febrero, con la estrategia “El Regreso de los Colores”, en 35 unidades operativas, y a partir de las necesidades de las familias, las condiciones del talento humano y la infraestructura, la implementación de los protocolos de bioseguridad para minimizar el riesgo de contagio de COVID-19 en niñas, niños, familias y talento humano se incentiva el ingreso de participantes nuevos;  se continuó la implementación del esquema de atención acompañamiento multimodal (telefónico y virtual), desde el 25 de enero, a través de la estrategia “Aprendemos Jugando para Cuidarnos en Casa” a fin de fortalecer los vínculos afectivos familiares, la alimentación saludable y las prácticas de crianza, aportar al potenciamiento del desarrollo integral de la infancia y movilizar imaginarios en torno a la educación inicial en casa. </t>
  </si>
  <si>
    <t>En marzo, en razón al contexto de la “nueva realidad” ocasionada por la emergencia de la COVID-19, se garantizó la entrega de apoyos alimentarios a las niñas y los niños participantes de los jardines infantiles diurnos, nocturnos y casas de pensamiento intercultural a través de bonos canjeables por alimentos, en el marco de la atención en los esquemas multimodal y/o alternancia.
Se continuó el retorno voluntario, gradual y seguro, con el esquema de atención en educación inicial en alternancia, por medio de la estrategia “El Regreso de los Colores”, en 54 unidades operativas, de acuerdo con las necesidades de las familias, las condiciones del talento humano y la infraestructura, la implementación del protocolo de bioseguridad para minimizar el riesgo de contagio de COVID-19 en niñas, niños, familias y talento humano; se incentivó el ingreso de participantes nuevos; se dio continuidad a la implementación del esquema de atención acompañamiento multimodal (telefónico y virtual) a través de la estrategia “Aprendemos Jugando para Cuidarnos en Casa” a fin de fortalecer los vínculos afectivos familiares, la alimentación saludable, las prácticas de crianza, potenciar el desarrollo integral de la infancia y movilizar imaginarios de la educación inicial en casa. 
Sin embargo, la finalización de los actuales convenios de asociación con las cajas de compensación familiar requiere el cierre temporal de 32 jardines infantiles sociales y 4 jardines infantiles cofinanciados, mientras se tramita la suscripción de los nuevos convenios, lo que impacta la oferta del servicio durante el periodo. Además, se adelanta la vinculación gradual de profesionales y técnicas para la atención de los participantes a fin de contar con la completitud de colaboradoras y colaboradores que permite la vinculación de niñas y niños nuevos en la proporción requerida.</t>
  </si>
  <si>
    <t>En abril, continúa la atención de las niñas y los niños en el contexto de “nueva realidad” generado por la pandemia de COVID-19, por medio de la entrega de apoyos alimentarios a las y los participantes de jardines infantiles diurnos, nocturnos y casas de pensamiento intercultural a través de bonos canjeables por alimentos, en el marco de la atención no presencial.
Así mismo, se continuó la implementación del esquema de atención acompañamiento multimodal (telefónico y virtual) que inició el 25 de enero a través de la estrategia “Aprendemos jugando para cuidarnos en casa” a fin de fortalecer vínculos afectivos familiares, alimentación saludable y prácticas de crianza, aportar al potenciamiento del desarrollo integral de la infancia y movilizar imaginarios en torno a la educación inicial en casa. Además, se adelantaron acciones de alistamiento en la infraestructura, en protocolos de bioseguridad y en la contratación del talento humano de las unidades operativas propias, para continuar avanzando en el retorno voluntario, gradual y seguro de las y los participantes a través del esquema de atención educación inicial en alternancia, que inició el 15 de febrero y con corte a la fecha de reporte se ha implementado en 55 unidades operativas.</t>
  </si>
  <si>
    <t>18/05/2021. No se generan observaciones o recomendaciones respecto al análisis  presentado en el seguimiento al indicador de gestión.</t>
  </si>
  <si>
    <t>En mayo, se continuó la entrega de bonos canjeables por alimentos a las niñas y los niños de jardines infantiles diurnos, nocturnos y casas de pensamiento intercultural y la atención multimodal a través de la estrategia “Aprendemos jugando para cuidarnos en casa” a fin de fortalecer vínculos afectivos, alimentación saludable y prácticas de crianza, potenciamiento del desarrollo, movilizar imaginarios en torno a la educación inicial en casa y cumplir las medidas decretadas en la ciudad para prevenir el contagio de la COVID-19. 
Así mismo, se avanza en el alistamiento de la infraestructura, protocolos de bioseguridad y en el proceso de contratación del talento humano de las unidades operativas propias, para contribuir el retorno voluntario, gradual y seguro de las niñas y los niños jardines infantiles diurnos, nocturnos y casas de pensamiento intercultural, por medio del esquema educación inicial en alternancia; que a la fecha del reporte se implementó en 78 unidades operativas.</t>
  </si>
  <si>
    <t>21/06/2021. No se generan observaciones o recomendaciones respecto al análisis  presentado en el seguimiento al indicador de gestión.</t>
  </si>
  <si>
    <t>El mes de junio, se continuó el acompañamiento a las familias, las niñas y los niños, la entrega de apoyo alimentario por medio de bono canjeable por alimentos y se implementaron los esquemas de atención educación en alternancia, multimodal y educación inicial en casa en jardines infantiles y casas de pensamiento intercultural. Así mismo, se continuó la estrategia el “Regreso de los colores” encaminada al retorno de niñas y niños a la presencialidad a las unidades operativas. Además, se implementó la estrategia “Aprendemos jugando para cuidarnos en casa” orientada a fortalecer vínculos afectivos, alimentación saludable y prácticas de crianza, potenciamiento del desarrollo, movilizar imaginarios en torno a la educación inicial en casa y cumplir las medidas decretadas en la ciudad para prevenir el contagio de la COVID-19 y el retorno gradual progresivo y seguro de las niñas y niños. 
Se avanzó en el proceso de contratación de colaboradoras y colaboradores de las unidades operativas, el alistamiento de espacios adecuados y seguros, protocolos de bioseguridad, vacunación de talento humano del esquema educación inicial en alternancia de 145 jardines infantiles y casas de pensamiento intercultural.</t>
  </si>
  <si>
    <t>PSS-7744-002</t>
  </si>
  <si>
    <t>Gestantes, niñas y niños de primera infancia atendidos en el servicio creciendo en familia.</t>
  </si>
  <si>
    <t xml:space="preserve">Monitorear la atención de gestantes, niñas y niños de primera infancia que participan en el servicio creciendo en familia. </t>
  </si>
  <si>
    <t>Calidad de la información al focalizar gestantes, niñas y niños de primera infancia para el ingreso al servicio creciendo en familia.
Diligenciamiento de la ficha SIRBE y su registro oportuno en el Sistema de Información Misional SIRBE.
Formalización del ingreso de gestantes, niñas y niños de primera infancia en el servicio creciendo en familia.</t>
  </si>
  <si>
    <t>(No. de gestantes, niñas y niños de primera infancia en estados: atendido, en atención y suspendido en el servicio creciendo en familia en el periodo / No. de cupos ofertados en el servicio creciendo en familia) * 100</t>
  </si>
  <si>
    <t>Numerador: aplicativo SIRBE
Denominador: proyecto de inversión</t>
  </si>
  <si>
    <t>Identificar en el aplicativo SIRBE el número de gestantes, niñas y niños de primera infancia del servicio creciendo en familia atendidos en el mes en estados: atendido, en atención y suspendido y dividirlo entre el número de cupos ofertados en el servicio creciendo en familia registrado en el Proyecto de Inversión.</t>
  </si>
  <si>
    <t>Numerador: reporte aplicativo SIRBE.
Denominador: proyecto de inversión.</t>
  </si>
  <si>
    <t>En el mes de enero el indicador presenta una sobre ejecución de 7 puntos porcentuales debido a la permanencia de niñas y niños mayores de 2 años en el servicio en razón a los ajustes realizados a este para dar respuesta a las necesidades de la población ocasionadas por la pandemia de COVID-19, así como, a que el conteo del denominador incluye participantes en estado atendido. Durante el periodo reportado no se superaron los 15.000 participantes en estado en atención.
Adicionalmente, para la vigencia 2021 se diseñó una nueva propuesta de acompañamiento del servicio que comprende actividades presenciales y acompañamiento telefónico, en las cuales las interacciones y orientaciones en relación con los procesos de desarrollo infantil y el fortalecimiento de capacidades de las familias para educar, cuidar y proteger, serán favorecidos desde la organización pedagógica promovida por la Subdirección para la Infancia.</t>
  </si>
  <si>
    <t>16/04/2021. No se generan observaciones o recomendaciones respecto al análisis y soportes presentados en el seguimiento al indicador de gestión.
Se recomienda evaluar si es necesario actualizar el método de cálculo del indicador, teniendo en cuenta las dificultades presentadas por los estados que se consideran en el mismo.</t>
  </si>
  <si>
    <t>En febrero el indicador presenta una sobre ejecución de 4 puntos porcentuales debido a la permanencia de niñas y niños mayores de 2 años en el servicio en razón a los ajustes realizados a este para dar respuesta a las necesidades que genero en la población la situación ocasionada por la COVID-19 en el distrito. Sin embargo, durante febrero se dio inicio al tránsito de niñas y niños a jardines infantiles, por tal razón se presenta una disminución de 3 puntos porcentuales en la relación con la sobre ejecución registrada el mes anterior. Dicha sobre ejecución obedece también a que el conteo del denominador incluye participantes en estado atendido. Durante el periodo reportado no se superaron los 15.000 participantes en estado en atención.
Así miso, para la vigencia 2021 se ha diseñado una nueva propuesta de acompañamiento que comprende actividades presenciales y acompañamiento telefónico, en la que las interacciones y orientaciones relacionadas con los procesos de desarrollo infantil y el fortalecimiento de capacidades de las familias para educar, cuidar y proteger, serán favorecidos desde la organización pedagógica propuesta por la Subdirección para la Infancia.</t>
  </si>
  <si>
    <t>En marzo el indicador presenta una sobre ejecución de 4 puntos porcentuales debido a la permanencia de niñas y niños mayores de 2 años en el servicio en razón a los ajustes realizados para dar respuesta a las necesidades que generó en la población la situación ocasionada por la COVID-19 en el Distrito. Sin embargo, durante el mes se continuó el tránsito de niñas y niños a jardines infantiles, por tal razón no aumentan los puntos porcentuales de sobre ejecución en relación con lo registrado el mes anterior. Dicha sobre ejecución obedece también a que el conteo del denominador incluye participantes en estado atendido. Durante el periodo reportado no se superaron los 15.000 participantes en estado en atención.
Adicionalmente, se brindó acompañamiento a través de acciones telefónicas desarrolladas para la atención de las gestantes, niñas y niños por los profesionales de las 16 Subdirecciones Locales para la Integración Social a fin de promover el desarrollo infantil en el marco del aislamiento preventivo.</t>
  </si>
  <si>
    <t>En el mes de abril, el indicador presenta una sobre ejecución de 5 puntos porcentuales debido a la permanencia de niñas y niños mayores de 2 años en el servicio en razón a los ajustes realizados para dar respuesta a las necesidades que generó en la población la situación ocasionada por la COVID-19, y a la entrada en rigor de la Resolución 509 del 20 de abril de 2021, que establece que las niñas y los niños serán atendidos en la modalidad hasta los 3 años. En este sentido, durante el mes se suspendió el tránsito de niñas y niños a jardines infantiles, por tal razón aumentan los puntos porcentuales de sobre ejecución en relación con lo registrado el mes anterior. Sin embargo, se aclara que durante el periodo reportado no se superaron los 15.000 participantes en estado en atención.
Adicionalmente, se brindó acompañamiento a través de acciones telefónicas desarrolladas para la atención de gestantes, niñas y niños por los profesionales de las 16 Subdirecciones Locales para la Integración Social a fin de promover el desarrollo infantil en el marco del aislamiento preventivo.</t>
  </si>
  <si>
    <t>18/05/2021. No se generan observaciones o recomendaciones respecto al análisis y soportes presentados en el seguimiento al indicador de gestión.</t>
  </si>
  <si>
    <t>En mayo, el indicador presentó un resultado de 109%, es decir, una sobre ejecución de 9 puntos porcentuales debido al aumento de la edad de permanencia máxima en la modalidad, en el marco de la Resolución 0509 del 20 de abril de 2021 que estableció la edad de permanencia en la modalidad creciendo juntos hasta los 3 años. Por lo anterior, se suspendió el tránsito de niñas y niños a jardines infantiles, lo que aumentó los puntos porcentuales de sobre ejecución en relación con lo registrado el mes anterior. Sin embargo, se precisa que no se superaron los 15.000 participantes en estado en atención.
En el mes, se acompañó a las gestantes, niñas y niños por medió de llamadas telefónicas realizadas por el equipo interdisciplinario de profesionales de las Subdirecciones Locales para la Integración Social para promover el desarrollo infantil, en cumplimiento de las medidas preventivas decretadas en el orden Distrital para reducir el contagio de la COVID-19.</t>
  </si>
  <si>
    <t>30/06/2021. No se generan observaciones o recomendaciones  adicionales respecto al análisis y soportes presentados en el seguimiento al indicador de gestión.
21/06/2021. No se generan observaciones o recomendaciones respecto al análisis y soportes presentados en el seguimiento al indicador de gestión. Sin embargo se encontró que en la evidencia aportada en el periodo de enero a abril el número total de niños atendidos es mayor que lo registrado en el formato de reporte. Si esta diferencia se debe a un subregistro realizado, se puede reportar la diferencia de aquellos meses en el reporte de mayo explicando las razones del incremento. También se puede reportar de manera distribuida en abril, mayo y junio, lo que implicaría modificar el reporte que se hizo en abril y mayo. Esta justificación debe incluir la manera en que se identificó el subregistro o la diferencia y las acciones realizadas para corregir este hecho. Otra opción es reportar la diferencia en junio, sustentando con rigor el aumento de los niños atendidos y la razón para ello.</t>
  </si>
  <si>
    <t>En junio, el indicador presentó un resultado de 111%, es decir, una sobreejecuón de 11 puntos porcentuales debido al aumento de la edad de permanencia máxima en la modalidad, definida por la Resolución 0509 del 20 de abril de 2021, la cual estableció como edad de permanencia de las y los participantes en la modalidad creciendo juntos, los 3 años. Por lo anterior, se suspendió el tránsito de niñas y niños a jardines infantiles, lo que aumentó los puntos porcentuales de sobre ejecución en relación con lo registrado el mes anterior. Sin embargo, se precisa que no se superaron los 15.000 participantes en estado en atención.
En el mes, se acompañó a las gestantes, niñas y niños por medio de llamadas telefónicas realizadas por el equipo interdisciplinario de profesionales de las Subdirecciones Locales para la Integración Social para promover el desarrollo infantil, en cumplimiento de las medidas preventivas decretadas en el orden Distrital para reducir el contagio de la COVID-19.</t>
  </si>
  <si>
    <t>PSS-7744-003</t>
  </si>
  <si>
    <t>Gestantes, niñas y niños de primera infancia con permanencia mínima de 90 días en el servicio creciendo en familia.</t>
  </si>
  <si>
    <t xml:space="preserve">Monitorear la permanencia mínima de 90 días de gestantes, niñas y niños de primera infancia que participan en el servicio creciendo en familia. </t>
  </si>
  <si>
    <t>Promoción de acuerdos de corresponsabilidad con los participantes del servicio creciendo en familia.
Seguimiento a la permanencia de las gestantes, niñas y niños del servicio creciendo en familia.</t>
  </si>
  <si>
    <t>(No. de gestantes, niñas y niños de primera infancia en estados: atendido, en atención y suspendido (con motivo diferente a notificación de egreso) que permanecen mínimo 90 días en el servicio creciendo en familia / No. de gestantes, niñas y niños de primera infancia en estados: atendido, en atención y suspendido (con motivo diferente a notificación de egreso) durante la vigencia en el servicio creciendo en familia) * 100</t>
  </si>
  <si>
    <t>Identificar en el aplicativo SIRBE el número de gestantes, niñas y niños de primera infancia en estados: atendido, en atención y suspendido (con motivo diferente a notificación de egreso) con mínimo 90 días de permanencia en el servicio creciendo en familia y divirlo entre el número de gestantes, niñas y niños de primera infancia en estados: atendido, en atención y suspendido (con motivo diferente a notificación de egreso) durante la vigencia (acumulados) en el servicio creciendo en familia identificados en el aplicativo SIRBE.
Se toma la permanencia de 90 días dado que es el tiempo mínimo en el que gestantes, niñas y niños reciben la totalidad de atenciones ofrecidas por el servicio.
El denominador se registrará de manera trimestral dado que se obtiene del reporte suministrado por la DADE.</t>
  </si>
  <si>
    <t>Numerador: reporte aplicativo SIRBE 
Denominador: reporte aplicativo SIRBE</t>
  </si>
  <si>
    <t>En el mes de enero, se inició el diseñó de una nueva propuesta de acompañamiento del servicio para la vigencia 2021, que comprende actividades presenciales y acompañamiento telefónico, en las cuales las interacciones y orientaciones en relación con los procesos de desarrollo infantil y el fortalecimiento de capacidades de las familias para educar, cuidar y proteger, serán favorecidos desde la organización pedagógica promovida por la Subdirección para la Infancia.
Así mismo, se continuó la atención de gestantes, niñas y niños para contribuir a la garantía de sus derechos, al potenciamiento de su desarrollo, al fortalecimiento de las capacidades de las familias para educar, cuidar y proteger, así como, para dar respuesta a las necesidades de esta población ocasionadas por la pandemia de COVID-19.</t>
  </si>
  <si>
    <t>En febrero, se diseñó una nueva propuesta de acompañamiento del servicio para la vigencia 2021, que contempla actividades presenciales y acompañamiento telefónico, que favorecen las interacciones y las orientaciones relacionadas con los procesos de desarrollo infantil y el fortalecimiento de capacidades de las familias para educar, cuidar y proteger, las cuales serán potenciadas desde la organización pedagógica promovida por la Subdirección para la Infancia.
Adicionalmente, se dio continuidad a la atención de gestantes, niñas y niños para contribuir a la garantía de sus derechos, al potenciamiento de su desarrollo, al fortalecimiento de las capacidades de las familias para educar, cuidar y proteger, así como, para dar respuesta a las necesidades de esta población ocasionadas por la pandemia de COVID-19.</t>
  </si>
  <si>
    <t>Con corte a marzo el indicador de permanencia del servicio creciendo en familia reporta un resultado de 85%, que representa los participantes que fueron atendidos en un periodo consecutivo mínimo de 90 días a lo largo del trimestre a través del acompañamiento efectuado por medio de acciones telefónicas desarrolladas con gestantes, niñas y niños y sus familias por los profesionales de las 16 Subdirecciones Locales para la Integración Social. El resultado del indicador obedece a que, aunque se presentaron algunos casos de permanencia de niñas y niños mayores de 2 años en el servicio debido a dificultades para transitar a jardines infantiles públicos o privados por la pandemia y el índice de rotación de los participantes menores de dos años, disminuyó por el posicionamiento del servicio como una alternativa de promoción del desarrollo infantil durante el aislamiento preventivo obligatorio; se realiza en lo posible el proceso de tránsito armonioso a jardines infantiles de niñas y niños que superaron la edad máxima de permanencia en el servicio.</t>
  </si>
  <si>
    <t>En abril, se avanza en el alistamiento para implementar la nueva propuesta de acompañamiento, diseñada a partir de febrero, la cual contempla actividades presenciales y acompañamiento telefónico que favorecen interacciones y orientaciones relacionadas con los procesos de desarrollo infantil y el fortalecimiento de capacidades de las familias para educar, cuidar y proteger, que se potenciarán a través de la organización pedagógica promovida por la Subdirección para la Infancia. Cabe resaltar, que con corte al mes de reporte se adelantaron acciones de acompañamiento virtuales y no presenciales, dado que se avanza de manera progresiva en la contratación del talento humano en las Subdirecciones Locales para la Integración Social y por las medidas preventivas implementadas en la ciudad para reducir la velocidad de contagio durante el tercer pico de la pandemia. Se proyecta en la medida en que la situación epidemiológica en el Distrito lo permita, iniciar las acciones de acompañamiento presencial el mes próximo. 
Adicionalmente, se dio continuidad a la atención de gestantes, niñas y niños para contribuir a la garantía de sus derechos, al potenciamiento de su desarrollo, al fortalecimiento de las capacidades de las familias para educar, cuidar y proteger, así como, para dar respuesta a las necesidades de esta población ocasionadas por la pandemia de COVID-19.</t>
  </si>
  <si>
    <t xml:space="preserve">En mayo, se continuó el alistamiento de la propuesta de acompañamiento que incluye actividades presenciales y telefónicas para generar interacciones y orientaciones en desarrollo infantil; fortalecimiento y potenciamiento de capacidades de las familias para educar, cuidar y proteger por medio de la organización pedagógica emitida por la Subdirección para la Infancia. 
Así mismo, se realizó acompañamiento virtual y telefónico a las y los participantes para contribuir a la garantía de sus derechos, al potenciamiento de su desarrollo y al fortalecimiento de capacidades de las familias; se dio continuidad a la contratación progresiva del talento humano de las Subdirecciones Locales para la Integración Social; y se proyectó iniciar acciones de acompañamiento presencial cuando así lo disponga la normatividad emitida en el orden Distrital. </t>
  </si>
  <si>
    <t>Con corte a junio el indicador de permanencia del servicio creciendo en familia reporta un resultado de 92%, que representa los participantes que fueron atendidos en un periodo consecutivo mínimo de 90 días a lo largo del semestre a través del acompañamiento efectuado a gestantes, niñas y niños y sus familias por medio de acciones telefónicas realizadas por los profesionales de las 16 Subdirecciones Locales para la Integración Social. El resultado del indicador obedece a que en el marco de la Resolución 0509 del 20 de abril de 2021 se amplió la edad de permanencia en la modalidad creciendo juntos hasta los 3 años, ocasionando que el índice de rotación de los participantes disminuya; adicionalmente, la modalidad creciendo juntos se ha posicionado como una alternativa de promoción del desarrollo infantil desde el establecimiento de las medidas preventivas decretadas en el orden Distrital para reducir el contagio de la COVID-19. Así mismo, se realizó el proceso de tránsito armonioso de niñas y niños que superaron la edad máxima de permanencia en la modalidad, a jardines infantiles.</t>
  </si>
  <si>
    <t>PSS-7744-004</t>
  </si>
  <si>
    <t>Gestantes, niñas y niños de primera infancia atendidos en el servicio creciendo en familia en la ruralidad.</t>
  </si>
  <si>
    <t xml:space="preserve">Monitorear la atención de gestantes, niñas y niños de primera infancia que participan en el servicio creciendo en familia en la ruralidad. </t>
  </si>
  <si>
    <t>Diligenciamiento de la ficha SIRBE y su registro oportuno en el Sistema de Información Misional SIRBE.</t>
  </si>
  <si>
    <t>(No. de gestantes, niñas y niños de primera infancia en estados: atendido, en atención y suspendido en el servicio creciendo en familia en la ruralidad en el periodo / No. de cupos ofertados en el servicio creciendo en familia en la ruralidad) * 100</t>
  </si>
  <si>
    <t>Identificar en el aplicativo SIRBE el número de gestantes, niñas y niños de primera infancia del servicio creciendo en familia en la ruralidad en estados: atendido, en atención y suspendido en el periodo y dividirlo entre el número de cupos ofertados en el servicio creciendo en familia en la ruralidad registrado en el Proyecto de Inversión.</t>
  </si>
  <si>
    <t>En enero, el indicador presentó una ejecución de 97% en razón a que las actividades en el servicio iniciaron a partir del desarrollo de procesos de inducción y reinducción con los profesionales, y en la última semana se logró la actualización de datos de las familias y su ratificación en las localidades Suba, Chapinero, Ciudad Bolívar, Usme y Sumapaz. Así mismo, se atendieron a las niñas y a los niños en el marco de los compromisos y responsabilidades del servicio para contribuir a la garantía de sus derechos</t>
  </si>
  <si>
    <t>En febrero, el indicador presentó un resultado de 93% en razón al transito de niñas y niños a los colegios de la Secretaría de Educación Distrital. Así mismo, en las modalidades Crecemos en la Ruralidad y Espacios Rurales se atendieron a las niñas y los niños en las localidades Suba, Chapinero, Usme, Sumapaz y Ciudad Bolívar, orientados en la educación inicial con énfasis en su atención integral a través de acompañamientos pedagógicos, psicosociales y nutricionales por medio del esquema de atención multimodal (llamadas y WhatsApp). Las atenciones se registraron diariamente en el formulario generado en la herramienta tecnológica habilitada en Google Forms. Adicionalmente, durante este periodo se realizó la búsqueda activa de niñas y niños y la elaboración conjunta con las familias de los pactos de corresponsabilidad.</t>
  </si>
  <si>
    <t xml:space="preserve">En marzo, el indicador presentó un resultado de 93% en razón al transito de niñas y niños a los colegios de la Secretaría de Educación Distrital y a la implementación progresiva de la busqueda activa de participantes nuevos. Adicionalmente, en las modalidades Crecemos en la Ruralidad y Espacios Rurales se atendieron a las niñas y los niños en las localidades Suba, Chapinero, Usme, Sumapaz y Ciudad Bolívar, orientados en la educación inicial con énfasis en su atención integral a través de acompañamientos pedagógicos, psicosociales y nutricionales por medio del esquema de atención multimodal (llamadas y WhatsApp). Las atenciones se registraron diariamente en el formulario generado en la herramienta tecnológica habilitada en Google Forms. Cabe resaltar, que las actividades desarrolladas con los participantes se centraron en el fortalecimiento del proceso de desarrollo de las niñas y los niños y actividades puntuales ludicas, artisticas y literarias en torno a la conmemoración del día internacional de la mujer. </t>
  </si>
  <si>
    <t>En abril, el indicador presentó un resultado de 96% en razón a que las búsquedas activas de nuevos participantes se han realizado paulatinamente en las modalidades Crecemos en la ruralidad – Espacios Rurales, debido a las medidas de aislamiento social y cuarentenas para mitigar el contagió de COVID-19 durante el tercer pico de la pandemia.  
Se realizó la atención de 476 niñas y niños de las localidades Suba, Chapinero, Ciudad Bolívar, Usme y Sumapaz con un esquema multimodal (a través de llamadas y mensajes de WhatsApp). Se logró brindar atenciones interdisciplinarias a cada una de las gestantes, las niñas y los niños, las cuales se registraron diariamente en la herramienta tecnológica habilitada en el formulario Google Forms, se lograron acompañamientos pedagógicos, psicosociales y nutricionales. 
Así mismo, los profesionales de las modalidades de atención realizaron actividades de búsquedas activas presenciales en momentos puntuales, tales como, situaciones de presunta vulneración de derechos, entrega de apoyo alimentario y toma de medidas antropométricas; se identificaron e ingresaron nuevas niñas y niños habitantes de los territorios rurales, como parte del alistamiento de apertura en un Espacio Rural de Ciudad Bolívar. 
Adicionalmente, en el marco de la celebración del día de la niñez se realizaron actividades virtuales de fortalecimiento en articulación con el Instituto Distrital de las Artes -IDARTES-, orientadas a fortalecer la comunicación entre madres, padres, cuidadores, niñas y niños a través de una de las actividades rectoras de la primera infancia, el juego, el arte y la literatura. Además, se fortalecieron en las familias las medidas de prevención del contagio de COVID-19 orientadas a promover cuidados extremos en los nuevos picos de contagio que presenta Bogotá.</t>
  </si>
  <si>
    <t>En mayo, el indicador presentó un resultado de 98%, es decir, cinco puntos porcentuales más que los reportados el mes anterior, en razón los procesos de búsqueda activa y alistamiento desarrollados en las modalidades crecemos en la ruralidad y espacios rurales, a fin de contribuir al regreso seguro, voluntario y afectivo de las familias.  
Se atendieron las niñas y los niños de Suba, Chapinero, Ciudad Bolívar, Usme y Sumapaz a través del esquema multimodal (llamadas y mensajes de WhatsApp). Se lograron brindar atenciones interdisciplinarias a gestantes, niñas y niños, las cuales se registraron diariamente en la herramienta tecnológica habilitada en el formulario Google form. Las atenciones de niñas y niños se centraron en aspectos pedagógicos, psicosociales y nutricionales, como en, la identificación de situaciones de presunta vulneración de derechos, la entrega de apoyo en alimentos y la toma de medidas antropométricas. Se identificaron e ingresaron nuevas niñas y niños habitantes de los territorios rurales, en un espacio rural aperturado en Ciudad Bolívar y en los espacios rurales de Nazareth, San Juan y La Unión reaperturados en alternancia. 
Así mismo, el 15 de mayo se realizaron actividades virtuales a fin de conmemorar el día de la familia, en las cuales se visibilizó el cuidado como eje articulador en las familias y la sociedad, con el lema “en mi familia el cuidado lo es todo” y se fortalecieron vínculos afectivos a través del arte y la literatura, actividades rectoras de la primera infancia.</t>
  </si>
  <si>
    <t>30/06/2021. No se generan observaciones o recomendaciones  adicionales respecto al análisis y soportes presentados en el seguimiento al indicador de gestión.
21/06/2021. No se generan observaciones o recomendaciones  adicionales respecto al análisis y soportes presentados en el seguimiento al indicador de gestión. Sin embargo se encontró que en la evidencia aportada en el periodo de enero a abril el número total de niños atendidos es mayor que lo registrado en el formato de reporte. Si esta diferencia se debe a un subregistro realizado, se puede reportar la diferencia de aquellos meses en el reporte de mayo explicando las razones del incremento. También se puede reportar de manera distribuida en abril, mayo y junio, lo que implicaría modificar el reporte que se hizo en abril y mayo. Esta justificación debe incluir la manera en que se identificó el subregistro o la diferencia y las acciones realizadas para corregir este hecho. Otra opción es reportar la diferencia en junio, sustentando con rigor el aumento de los niños atendidos y la razón para ello.</t>
  </si>
  <si>
    <t>En junio, el indicador presentó un resultado de 107%, siete puntos porcentuales de sobrejecución como consecuencia del incremento de los procesos de búsqueda activa y los avances en el alistamiento efectuado en las modalidades crecemos en la ruralidad y espacios rurales, los cuales contribuyen al regreso voluntario, gradual y seguro de las niñas y los niños. Se proyecta para el mes siguiente, efectuar los egresos de las y los participantes en proceso de transito a colegios de la Secretaría de Educación Distrital.  
En el mes reportado, se atendieron en los cinco territorios rurales en las modalidades crecemos en la ruralidad y espacios rurales, a niñas, niños y gestantes a través del esquema de atención multimodal (llamadas y WhatsApp), en cumplimiento de las medidas preventivas decretadas en el Distrito a causa  de la COVID-19, a fin de fortalecer en madres, padres, cuidadoras  y cuidadores habilidades para promover el desarrollo infantil con estrategias y acompañamiento desde las perspectivas pedagógica, psicosocial y nutricional, las cuales se registraron a diario en la herramienta tecnológica habilitada en Google forms. Así mismo, se continuó la atención de niñas y niños de manera presencial en el espacio rural Montaña de Colores, mediante el esquema de atención en alternancia. Cabe aclarar, que en las actividades virtuales desarrolladas también se abordó la transformación de imaginarios de género, masculinidades no hegemónicas o alternativas.</t>
  </si>
  <si>
    <t>PSS-7744-005</t>
  </si>
  <si>
    <t>Gestantes, niñas y niños de primera infancia con permanencia mínima de 90 días en el servicio creciendo en familia en la ruralidad.</t>
  </si>
  <si>
    <t xml:space="preserve">Monitorear la permanencia mínima de 90 días de gestantes, niñas y niños de primera infancia que participan en el servicio creciendo en familia en la ruralidad. </t>
  </si>
  <si>
    <t>Seguimiento a la permanencia de gestantes, niñas y niños que participan en el servicio creciendo en familia en la ruralidad.</t>
  </si>
  <si>
    <t>(No. de gestantes, niñas y niños de primera infancia en estados: atendido, en atención y suspendido (con motivo diferente a notificación de egreso) que permanecen mínimo 90 días en el servicio creciendo en familia en la ruralidad / No. de gestantes, niñas y niños de primera infancia en estados: atendido, en atención y suspendido (con motivo diferente a notificación de egreso) durante la vigencia en el servicio creciendo en familia en la ruralidad) * 100</t>
  </si>
  <si>
    <t>Identificar en el aplicativo SIRBE el número de gestantes, niñas y niños de primera infancia en estados: atendido, en atención y suspendido (con motivo diferente a notificación de egreso) con mínimo 90 días de permanencia en el servicio creciendo en familia en la ruralidad y divirlo entre el número de gestantes, niñas y niños de primera infancia en estados: atendido, en atención y suspendido (con motivo diferente a notificación de egreso) durante la vigencia (acumulados) en el servicio creciendo en familia en la ruralidad identificado en el aplicativo SIRBE.
Se toma la permanencia de 90 días dado que es el tiempo mínimo en el que gestantes, niñas y niños reciben la totalidad de atenciones ofrecidas por el servicio creciendo en familia en la ruralidad.
El denominador se registrará de manera trimestral dado que obedece a un dato suministrado por la DADE.
La línea base no es registrada dado que el presente indicador no había sido medido y tampoco se cuenta con reportes de la permanencia de los participantes en el servicio. Sin embargo, se proyecta que el 60% de los participantes permanezca mínimo 90 días en el servicio.</t>
  </si>
  <si>
    <t>En el mes de enero, se iniciaron las actividades en el servicio a partir de procesos de inducción y reinducción del talento humano, la actualización de información de las familias, así como, su ratificación en Suba, Chapinero, Ciudad Bolívar, Usme y Sumapaz. Así mismo, se atendieron niñas y niños, en cumplimiento de los compromisos y responsabilidades del servicio para contribuir a la garantía de sus derechos.</t>
  </si>
  <si>
    <t>En el mes de febrero, en las modalidades crecemos en la ruralidad y espacios rurales se atendieron a las niñas y a los niños en las áreas pedagógica, psicosocial y nutricional por medio del esquema multimodal, es decir, llamadas telefónicas y mensajes de WhatsApp. Además, se resolvieron inquietudes y se efectuó seguimiento a situaciones asociadas a la salud, aspectos psicosociales y la garantía de sus derechos; dichas acciones se registraron de manera semanal en el formulario habilitado en Google Apps.
Así mismo, se garantizó la entrega de paquetes alimentarios a las niñas y los niños de Sumapaz y de bonos canjeables por alimentos a las niñas y los niños que habitan en Ciudad Bolívar, Suba y Usme, a fin de mantener o mejorar el adecuado estado nutricional de los participantes.</t>
  </si>
  <si>
    <t>En marzo, el indicador presentó una ejecución de 80% que obedece al tránsito de participantes a los colegios de la Secretaría de Educación Distrital y al traslado temporal del sitio de domicilio a otras ciudades para solucionar situaciones de cuidado y económicas de las familias a través de sus redes de apoyo. Así mismo, en las modalidades crecemos en la ruralidad y espacios rurales se atendieron a las niñas y a los niños en las áreas pedagógica, psicosocial y nutricional por medio del esquema multimodal, es decir, llamadas telefónicas y mensajes de WhatsApp. Adicionalmente, se resolvieron inquietudes y se efectuó seguimiento a situaciones asociadas a la salud, aspectos psicosociales y la garantía de sus derechos; estas acciones se registraron semanalmente en el formulario habilitado en Google Apps.</t>
  </si>
  <si>
    <t>En abril, se efectuaron procesos de búsqueda y procesos administrativos para el ingreso de nuevos participantes de manera escalonada en el territorio a causa de las medidas adoptadas en la ciudad para reducir la velocidad de contagio de COVID-19 durante el tercer pico de la pandemia. Así mismo, en las modalidades crecemos en la ruralidad y espacios rurales se atendieron a niñas y niños en las áreas pedagógica, psicosocial y nutricional por medio del esquema multimodal, es decir, llamadas telefónicas y mensajes de WhatsApp. 
Además, se ejecutaron en los territorios rurales diferentes actividades para la celebración del día de la niña y el  niño, las cuales tuvieron como propósito visibilizar la fraternidad y la comprensión entre las niñas y los niños a través de actividades para la promoción del bienestar y de los derechos de ellas y ellos, logrando movilizar acciones colectivas para sensibilizar a madres, padres, cuidadores y diversos actores de la sociedad, acerca de la atención especial que debe proporcionarse a niñas y niños para gozar de un desarrollo sano.</t>
  </si>
  <si>
    <t>En mayo, se conformaron los grupos de participantes y los equipos de trabajo para la atención en las modalidades crecemos en la ruralidad y espacios rurales, en el marco de las disposiciones distritales adoptadas debidoa  los nuevos picos de contagio de la COVID-19. 
En el marco de la educación inicial, se desarrollaron acompañamientos a las niñas y los niños por medio del esquema multimodal, es decir, llamadas telefónicas y mensajes de WhatsApp. En los diferentes territorios rurales, se realizaron actividades para celebrar el día internacional de la familia, con el propósito de visibilizar los lazos de afecto, comprensión y amor que unen a los miembros de una familia, los cuales son elementos esenciales para el desarrollo saludable de niñas y niños. 
Así mismo, en algunos territorios, se celebró el día de la madre con actividades pedagógicas orientadas a fortalecer el reconocimiento de las mujeres en el rol de cuidadora. Por otra parte, la Subdirección para la Infancia realizó la apertura del espacio rural Montaña de Colores de atención a la primera infancia, en el marco de la atención integral en la ruralidad de Ciudad Bolívar, corregimiento Pasquilla, a fin de garantizar la atención calificada de las niñas y los niños, mientras, madres, padres, cuidadoras y cuidadores se enfocan en la búsqueda de oportunidades laborales y académicas.</t>
  </si>
  <si>
    <t>En junio, el indicador presentó una ejecución de 83% dado que la permanencia de gestantes, niñas y niños en las modalidades crecemos en la ruralidad y espacios rurales aumenta de manera gradual por las disposiciones distritales adoptadas en respuesta al pico de contagios de la COVID-19 y por la movilidad de las familias en los territorios rurales en virtud de situaciones socioeconómicas, como, oferta laboral, disponibilidad de fincas para administrar y condiciones de reacomodación de las familias. 
Así mismo, la atención de gestantes, niñas y niños en la ruralidad por medio del esquema multimodal (llamadas telefónicas y mensajes de WhatsApp) favorecieron interacciones y orientaciones asociadas a los procesos de desarrollo infantil y el fortalecimiento de capacidades de las familias para acompañar el proceso de desarrollo infantil; se desarrollaron actividades para fortalecer vínculos afectivos en las familias, atenciones interdisciplinarias en aspectos pedagógicos, psicosociales y nutricionales; identificación de situaciones de presunta vulneración de derechos; y entrega de apoyo alimentario.</t>
  </si>
  <si>
    <t>PSS-7744-006</t>
  </si>
  <si>
    <t>Desincentivación de niños, niñas y adolescentes identificados en situación de trabajo infantil.</t>
  </si>
  <si>
    <t>Medir y monitorear la desincentivación de niños, niñas y adolescentes identificados en situación de trabajo infantil en cada vigencia.</t>
  </si>
  <si>
    <t>Estrategias oportunas de atención a los niños, las niñas los/las adolescentes y las familias en situación de trabajo infantil vinculados al servicio Centro AMAR.
Cambio del estado de seguimiento en el Sistema de Información Misional SIRBE.</t>
  </si>
  <si>
    <t>(No. De niños, niñas y adolescentes que culminan el plan de atención integral de acuerdo al modelo de atención / No. Total de niños, nilñas y adolescentes en estado atendido en el período)*100</t>
  </si>
  <si>
    <t>Aplicativo SIRBE</t>
  </si>
  <si>
    <t>Idemtificar el número de niños, niñas y adolescentes que egresaron del servicio Centros Amar en la vigencia "estado ATENDIDO" con motivo de egreso "finalización proceso de atención" en el aplicativo SIRBE; y dividirlo entre el número total de niños, niñas y adolescentes en "estado ATENDIDO" en el aplicativo SIRBE del mismo periodo.
Se entiende por "Culminar el plan de atención integral" al estado en el cual el niño, la niña o adolescente se encuentra fuera de situación o riesgo de trabajo infantil, en el marco de las estrategias de atención integral de los componentes del modelo de atención. La culminación del plan de atención integral tiene una duración variable y puede durar un tiempo de dos años.
El indicador tiene tendencia creciente respecto a la vigencia anterior.</t>
  </si>
  <si>
    <t>Numerador: Reporte oficial SIRBE de niños, niñas y adolescentes en estado atendido con motivo de egreso "finalización proceso de atención" al cierre de la vigencia (31 diciembre).
Denominador: Reporte oficial SIRBE de niños, niñas y adolescentes en estado atendido al cierre de la vigencia (31 diciembre).</t>
  </si>
  <si>
    <t>En el mes de enero, se continuó la atención de niñas, niños y adolescentes en situación o riesgo de trabajo infantil en el servicio Centros Amar a través del esquema atención mixta desde la alternancia en Chapinero, Mártires I y Mártires II, con un promedio de asistencia de 42 participantes, con quienes se realizaron acciones de fortalecimiento pedagógico, fortalecimiento al desarrollo psicosocial, identificación de la situación biopsicosocial del participante, entrega de refrigerios, toma de datos antropométricos por lo menos una (1) vez en la vigencia y fortalecimiento de acciones de autocuidado de conformidad con el protocolo de bioseguridad. 
Así mismo, en las 10 unidades operativas que no operan en el esquema atención mixta desde la alternancia se desarrollaron acciones de acompañamiento y monitoreo virtual y telefónico a los participantes, a través, de la estrategia “Aprendamos jugando para cuidarnos en casa” fundamentados en la permanente comunicación con niñas, niños, adolescentes y sus familias a través de llamadas telefónicas, plataformas web, mensajes de texto, WhatsApp o correo electrónico para orientar, resolver inquietudes y hacer seguimiento al estado y garantía de sus derechos. Estas acciones se registraron de manera semanal en el formulario habilitado en Google Apps. Además, se continuó la entrega de apoyos alimentarios a las y los participantes de acuerdo con el cronograma de la Subdirección de Nutrición y Abastecimiento de la Entidad para aportar a la garantía de la seguridad alimentaria y brindar aporte nutricional acorde con su edad.
Así mismo, los 10 Centros Amar que realizan acciones de acompañamiento y monitoreo virtual y telefónico a los participantes, se encuentran en la fase de pre-alistamiento para la apertura paulatina en alternancia.</t>
  </si>
  <si>
    <t>En el mes de febrero, se continuó la atención de niñas, niños y adolescentes en situación o riesgo de trabajo infantil en el servicio Centros Amar a través del esquema atención mixta desde la alternancia en Chapinero, Mártires I y Mártires II, con un promedio de asistencia de 42 participantes, con quienes se realizaron acciones de fortalecimiento pedagógico, fortalecimiento al desarrollo psicosocial, identificación de la situación biopsicosocial del participante, entrega de refrigerios, toma de datos antropométricos por lo menos una (1) vez en la vigencia y fortalecimiento de acciones de autocuidado de conformidad con el protocolo de bioseguridad. 
Así mismo, en las 10 unidades operativas que no operan el esquema atención mixta desde la alternancia se desarrollaron acciones de acompañamiento y monitoreo virtual y telefónico a los participantes, a través, de la estrategia “Aprendamos jugando para cuidarnos en casa” centrados en la permanente comunicación con niñas, niños, adolescentes y sus familias mediante llamadas telefónicas, plataformas web, mensajes de texto, WhatsApp o correo electrónico para orientar, resolver inquietudes y hacer seguimiento al estado y garantía de sus derechos. Las mencionadas acciones se registraron de manera semanal en el formulario habilitado en Google Apps. Además, se continuó la entrega de apoyos alimentarios a las y los participantes de acuerdo con el cronograma de la Subdirección de Nutrición y Abastecimiento de la Entidad para aportar a la garantía de la seguridad alimentaria y brindar aporte nutricional acorde con su edad.
Adicionalmente, los 10 Centros Amar que desarrollan acciones de acompañamiento y monitoreo virtual y telefónico a los participantes, continuaron la fase de pre-alistamiento para la apertura paulatina en alternancia.</t>
  </si>
  <si>
    <t>En marzo, se brindó atención a niñas, niños y adolescentes en situación o riesgo de trabajo infantil a través del servicio Centros Amar mediante el esquema atención virtual, en las 13 unidades operativas.
De manera paralela y en el marco de las acciones piloto para la atención en alternancia se contó con la apertura de los Centros Amar de la localidad Los Mártires, con un promedio de asistencia de 30 participantes, con quienes se realizó fortalecimiento pedagógico, fortalecimiento al desarrollo psicosocial, identificación de la situación biopsicosocial y fortalecimiento de acciones de autocuidado de acuerdo con el protocolo de bioseguridad. 
Así mismo, en el marco de la atención virtual se desarrollaron acompañamiento y monitoreo virtual y telefónico a los participantes por medio de la estrategia “Aprendamos jugando para cuidarnos en casa” a partir de la comunicación permanente con niñas, niños, adolescentes y sus familias mediante llamadas telefónicas, plataformas web, mensajes de texto, WhatsApp o correo electrónico para orientar, resolver inquietudes y hacer seguimiento al estado y garantía de sus derechos. Dichas acciones se registraron cada semana en el formulario habilitado en Google Apps. 
Además, se continuó la entrega de apoyos alimentarios a las y los participantes de acuerdo con el cronograma de la Subdirección de Nutrición y Abastecimiento de la Entidad para aportar a la garantía de la seguridad alimentaria y brindar el aporte nutricional acorde con su edad.
Adicionalmente, se adelantaron apoyo y seguimiento al proceso de contratación de los profesionales de las unidades operativas a fin de dar continuidad a las acciones de pre-alistamiento para la atención en alternancia como respuesta a las necesidades asociadas a las situaciones de riesgo de trabajo infantil.</t>
  </si>
  <si>
    <t>En abril, se avanzó de manera progresiva en la contratación del talento humano de los centros amar, llegando al 40% de las personas contratadas de los equipos interdisciplinarios que atienden a las y los participantes de los centros. En este sentido, se continuó el apoyo y seguimiento al proceso de contratación de los profesionales de las unidades operativas a fin de avanzar en las acciones de pre-alistamiento para la atención en alternancia de niñas, niños y adolescentes como respuesta a las necesidades asociadas a situaciones de riesgo de trabajo infantil.
Se dio continuidad a las acciones de atención virtual en las 13 unidades operativas, con el fin de mitigar el riesgo de contagio de COVID-19 en el tercer pico de la pandemia, por medio del monitoreo telefónico semanal y la articulación de acciones con entidades públicas y privadas que permitieron el fortalecimiento de los procesos con actividades lúdicas, deportivas y recreativas. 
Además, se continuó la entrega de apoyos alimentarios a las y los participantes de acuerdo con el cronograma de la Subdirección de Nutrición y Abastecimiento de la Entidad, para aportar a la garantía de su seguridad alimentaria mediante bonos canjeables por alimentos.
Adicionalmente, se continuaron las acciones de atención enmarcadas en los componentes psicosocial, desarrollo pedagógico, nutrición y salubridad y gestión para la articulación, para contribuir a la mitigación y erradicación de situaciones de riesgo y vulneración de derechos asociadas al trabajo infantil ampliado, las cuales se han agudizado en la pandemia, imponiendo mayor costo a la superación de las causas de dichas situaciones. Por lo anterior, el equipo interdisciplinario de los centros ha identificado a través de estudios de caso que los participantes requieren continuar en el proceso de atención aún después de haber cumplido el tiempo máximo de dos (2) años, definido en el modelo del servicio, a fin de garantizar el interés superior de niñas, niños y adolescentes.</t>
  </si>
  <si>
    <t>En mayo, se inició la reapertura de los Centros Amar para atender a niñas, niños y adolescentes de manera presencial a través de un esquema de alternancia que consiste en el regreso paulatino del 35% de la cobertura, cinco (5) días de atención presencial en las unidades operativas, de lunes a viernes en la jornada en que la que la o el participante está vinculado, en un tiempo de cuatro (4) horas, organizados en dos grupos que se alternan (15 días un grupo y 15 días otro grupo).
Las reaperturas de los Centros Amar se enmarcan en la nueva normalidad generada por la pandemia de la COVID-19 y en el avance progresivo del proceso de contratación del talento humano de los equipos interdisciplinarios que atienden a las y los participantes. En el mes se reaperturaron en presencialidad las unidades operativas de: Mártires II, Candelaria, Chapinero y Ciudad Bolívar. 
Las niñas, los niños, las y los adolescentes que se atienden de manera virtual por la COVID-19, dado que por decisión y voluntad de las familias permanecen en casa, recibieron monitoreo telefónico semanal, talleres y actividades virtuales, y acciones articuladas con entidades públicas y privadas que permitieron el fortalecimiento de los procesos a través de la lúdicas, el deporte y la recreación; aportando a los componentes de atención: psicosocial, desarrollo pedagógico, nutrición y salubridad y gestión para la articulación, a fin de contribuir a la mitigación y erradicación de situaciones de riesgo y vulneración de derechos asociadas al trabajo infantil ampliado.
Además, se continuó la entrega de apoyos alimentarios a las y los participantes de acuerdo con el cronograma de la Subdirección de Nutrición y Abastecimiento de la Entidad, para aportar a la garantía de su seguridad alimentaria mediante bonos canjeables por alimentos.</t>
  </si>
  <si>
    <t>En junio, siete (7) de los trece Centros Amar brinda atención a las niñas, niños y adolescentes en presencialidad a través de la atención máximo del 35% de la cobertura asignada a cada espacio, esto ha permitido que las y los participantes en quienes se ha identificado mayor riesgo de vulneración de derechos, retornen de manera voluntaria. El 65% restante permanece en casa como medida preventiva ante el contagio de COVID-19, con ellas y ellos se continuará el seguimiento virtual y las visitas domiciliarias en el marco del proceso de atención y necesidades de la población.
El esquema de atención presencial está dirigido a niñas, niños y adolescentes cuyos padres, madres y cuidadores no pueden cuidarlos en casa por el retorno al trabajo, no cuentan con redes de apoyo y se encuentran en alto grado de vulnerabilidad y riesgos asociados a situaciones asociadas al trabajo infantil e inciden directamente en la garantía y protección de sus derechos.
Cabe precisar que seis (6) Centros Amar continúan la atención virtual mediante el monitoreo telefónico semanal, talleres y actividades virtuales, acciones articuladas con entidades públicas y privadas que permitieron el fortalecimiento de los procesos a través de lúdica, deporte y recreación; aportando a los componentes de atención: psicosocial, desarrollo pedagógico, nutrición y salubridad y gestión para la articulación, a fin de contribuir a la mitigación y erradicación de situaciones de riesgo y vulneración de derechos asociadas al trabajo infantil ampliado.
Atendiendo a las acciones enmarcadas en el proceso de atención de niñas, niños y adolescentes, los equipos interdisciplinarios realizan estudios de casos, con el fin de determinar los avances en relación con la situación y/o riesgo de trabajo infantil, así como, los factores asociados. Lo anterior, permite determinar la continuidad o el egreso de las y los participantes del Centro Amar de acuerdo con la particularidad del proceso de atención de ellas y ellos.
Se continuó, la entrega de apoyos alimentarios a niñas, niños y adolescentes de acuerdo con el cronograma de la Subdirección de Nutrición y Abastecimiento de la Entidad, para aportar a la garantía de su seguridad alimentaria, mediante bonos canjeables por alimentos a quienes se brinda atención virtual, y a través de refrigerios a los participantes atendidos en presencialidad.</t>
  </si>
  <si>
    <t>PSS-7744-007</t>
  </si>
  <si>
    <t>Unidades operativas de la Subdirección para la Infancia cualificadas por la estrategia atrapasueños para la atención de niñas, niños y adolescentes victimas y afectados por el conflicto armado.</t>
  </si>
  <si>
    <t>Monitorear las unidades operativas de la Subdirección para la Infancia cualificadas por la estrategia atrapasueños para la atención de niñas, niños y adolescentes víctimas y afectados por el conflicto armado.</t>
  </si>
  <si>
    <t>Información actualizada en la base de datos de cualificación y en el directorio de unidades operativas de la Subdirección para la Infancia.</t>
  </si>
  <si>
    <t>(No. de unidades operativas de la Subdirección para la Infancia cualificadas por la estrategia atrapasueños (acumulado) / No. total de unidades operativas de la Subdirección para la Infancia que operan en el periodo de reporte)*100</t>
  </si>
  <si>
    <t>Numerador: base de datos de asistencia a las cualificaciones de la estrategia atrapasueños.
Denominador: directorio de unidades operativas de la Subdirección para la Infancia.</t>
  </si>
  <si>
    <t>Identificar en la base de datos de cualificación de la estrategia atrapasueños, las unidades operativas de la Subdirección para la Infancia que participaron en los procesos de cualificación de la atención de niñas, niños y adolescentes víctimas y afectados por el conflicto armado desarrollados por la estrategia atrapasueños (acumulado) y dividirlo entre el número total de unidades operativas que operan en el periodo de reporte según el directorio de unidades operativas de la Subdirección para la Infancia.
El denominador se registrará de manera mensual dado que las unidades operativas pueden estar sujetas a cierres temporales, definitivos o nuevas aperturas.
El cálculo anual del indicador se realiza con las unidades operativas únicas que participaron en los procesos de cualificación en el numerador y las unidades operativas que operan en diciembre según el directorio de la Subdirección para la Infancia, en el denominador.
El indicador se medirá de febrero a noviembre dadas las dinámicas de atención de las unidades operativas.</t>
  </si>
  <si>
    <t>Numerador: base de datos de cualificación de la estrategia atrapasueños.
Denominador: directorio unidades operativas de la Subdirección para la Infancia.</t>
  </si>
  <si>
    <t>No aplica. Indicador de gestión oficializado el 28/04/2021.</t>
  </si>
  <si>
    <t>En abril, el indicador presentó una ejecución de 7% dado que fue el mes de inició del proceso de cualificación de las unidades operativas a cargo técnicamente de la Subdirección para la Infancia, las cuales se proyecta que aumenten de manera progresiva durante la vigencia, en la medida en que se avance con las cualificaciones. 
Así mismo, durante el mes se realizó la selección de las unidades operativas que en la vigencia 2021, recibirán la cualificación, la cual se organizó en dos ciclos, cada uno de estos se proyecta cualificar 40 unidades operativas. Cabe precisar, que, de las 40 unidades operativas programadas en el primer ciclo, se logró la concertación de 3 encuentros en los que se cualificó en la estrategia atrapasueños a un total de 26 unidades operativas ubicadas en las localidades Antonio Nariño, Bosa, Ciudad Bolívar, Engativá, Fontibón, Kennedy, Los Mártires, Rafael Uribe Uribe, San Cristóbal, Santafé, Suba, Usme y Usaquén.
Cabe aclarar, que en las cualificaciones se fortalecieron las capacidades del talento humano de las unidades operativas para atender integralmente a las niñas y los niños víctimas y afectados por el conflicto armado, a través, de un proceso que aborda la contextualización de las acciones que realiza la estrategia atrapasueños, el acompañamiento de las practicas pedagógicas para la memoria, el uso de una caja de herramientas que se puede articular con el proyecto pedagógico de la unidad operativa y con el proyecto de aula, la construcción de paz y el cuidado emocional de sí mismo y del otro.</t>
  </si>
  <si>
    <t>En mayo, el indicador presentó una ejecución de 7%, debido a que el ciclo de fortalecimiento técnico que inició el mes anterior aún continua, dado que, está compuesto por cuatro sesiones.
Se desarrollaron dos encuentros de fortalecimiento técnico, el primero con 11 unidades operativas nuevas donde se desarrolló la sesión uno, a través, de la presentación de la Estrategia Atrapasueños y la concertación de los próximos encuentros; y el segundo con 28 unidades operativas (las 11 nuevas y 17 de las unidades operativas que iniciaron el mes anterior y decidieron continuar el ciclo) de las localidades Antonio Nariño, Tunjuelito, Kennedy, Ciudad Bolívar, Usme, Engativá, Usaquén, Bosa, Santafé, Rafael Uribe Uribe y San Cristóbal; con dichas unidades operativas se desarrolló la sesión dos, por medio, del abordaje de prácticas pedagógicas asociadas a la memoria, desde acciones vivenciales que permitieron a las y los agentes educativos aumentar la comprensión de la estrategia Atrapasueños y de la forma en que se implementa con el apoyo de la caja de herramientas.
Al segundo encuentro, asistieron aproximadamente 80 agentes educativos con quienes en la acogida se realizó un ejercicio en el que se invitó a recordar momentos significativos de su infancia, para dar apertura a las prácticas pedagógicas asociadas a la memoria, posteriormente, se socializó el funcionamiento de la estrategia Atrapasueños, se profundizó en el eje memoria y en su implementación a partir de acciones pedagógicas, artísticas y psicosociales, que pueden ser incluidas por las y los agentes educativos en sus proyectos de aula, en el marco de la atención diferencial de las niñas y los niños de su nivel, así como, socializarlas a los otros agentes educativos de su unidad operativa.</t>
  </si>
  <si>
    <t>21/06/2021. No se generan observaciones o recomendaciones respecto al análisis y soportes presentados en el seguimiento al indicador de gestión.</t>
  </si>
  <si>
    <t>En junio, el indicador presentó una ejecución de 9% logrando llegar a 35 unidades operativas de la subdirección para la infancia cualificadas.
Como se ha referido en meses anteriores el fortalecimiento tiene dos ciclos de 4 encuentros cada uno, durante este mes se desarrollaron 3 fortalecimientos del primer ciclo, al primero asistieron 3 unidades operativas con las cuales se realizó la presentación de la Estrategia Atrapasueños  y se concertaron los próximos encuentros; al segundo fortalecimiento denominado Conociéndonos “recordando y aprendiendo” participaron 7 unidades operativas; y al tercer fortalecimiento denominado “Tejiendo Paz” participaron 33 unidades operativas de Los Mártires, Antonio Nariño, Tunjuelito, Kennedy, Ciudad Bolívar, Usme, Engativá, Usaquén, Bosa, Santafé, Rafael Uribe Uribe y San Cristóbal.
A los fortalecimientos mencionados, asistieron 53 agentes educativos, cabe resaltar el impacto generado por los fortalecimientos, como, el encuentro denominado “Tejiendo Paz”, en el cual se abordaron los procesos de construcción de paz desde el espacio de atención de educación inicial, el territorio y la ciudad; durante el ejercicio las profesionales de la estrategia Atrapasueños contextualizaron a las maestras acerca de los laboratorios de paz desarrollados con las niñas y niños víctimas del conflicto. 
En estos espacios, las maestras socializaron su experiencia en las unidades operativas, como fue el caso del Jardín Infantil Engativá, que compartió la propuesta trabajada en relación con ejercicios de memoria y manejo de emociones con un video creativo que evidenció el proceso desarrollado con las niñas y niños. Estos espacios han permitido fortalecer los procesos pedagógicos de las unidades operativas para atender integralmente a las niñas y los niños víctimas y afectados por el conflicto armado.</t>
  </si>
  <si>
    <t>PSS-7744-008</t>
  </si>
  <si>
    <t>Salas amigas de la familia lactante certificadas en el Distrito.</t>
  </si>
  <si>
    <t xml:space="preserve"> Medir y monitorear el número de salas amigas de la familia lactante certificadas en el Distrito.</t>
  </si>
  <si>
    <t>Cumplimiento mínimo de los criterios establecidos para la certificación de una sala amiga de la familia lactante en el Distrito.</t>
  </si>
  <si>
    <t>(No. de salas amigas de la familia lactante certificadas en el Distrito durante el período / No. de salas amigas de la familia lactante programadas  para certificar en el Distrito durante el período) *100</t>
  </si>
  <si>
    <t>Actas de evaluación y certificación</t>
  </si>
  <si>
    <t>Identificar en la base de datos oficial del equipo de lactancia materna el número de salas amigas de la familia lactante certificadas y dividirlo entre el número de salas amigas de la familia lactante programadas para certificar durante el periodo.
El término salas amigas de la familia lactante certificadas incluye salas certificadas y recertificadas durante la vigencia dado que el proceso es el mismo y en los dos casos se emite un "certificado".  
En la presente vigencia se proyectará unicamente la recertificación de salas amigas de la familia lactante en virtud a la atención no presencial de los servicios donde se ubican por la pandemia generada por el COVID19. 
El denominador se registrará de manera anual dado que depende de los ajustes que se requerirá efectuar a la dinámica de los servicios con ocasión del COVID19.</t>
  </si>
  <si>
    <t xml:space="preserve">Actas de verificación </t>
  </si>
  <si>
    <t>En el mes de enero, en cumplimiento de las medidas para prevenir el contagio de COVID 19, el equipo técnico de lactancia materna de la Subdirección para la Infancia continuó la implementación virtual de las acciones que se enuncian a continuación:
• Jornadas de fortalecimiento técnico dirigidas a responsables de jardines infantiles SDIS y docentes encargadas de salas amigas de la familia lactante institucionales.
•  Jornadas virtuales de cualificación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familias usuarias de salas amigas de la familia lactante en relación con la práctica de la lactancia materna.
• Consejerías en lactancia materna y alimentación infantil saludable telefónica a familias usuarias de salas amigas de la familia lactante.
• Registro de información de acompañamientos telefónicos realizados por localidad en bases de datos.
• Participación en espacios intersectoriales aportando técnicamente.
• Durante el mes de enero 2021 se logró realizar seguimiento a 6 grupos de apoyo conformados en el año 2021 en Usaquén (Fundación Amiguitos Royal) , Suba ( Fundación Tía Loren y CIF Botoncillo de agua -CIF Paulo Freiré), Kennedy (Fundación Crecer) y Bosa (CIF Apushi u Nutrydar); la socialización de los resultados del Pilotaje de GALM 2020 y el Instructivo de conformación de grupos de apoyo comunitarios para su implementación en el distrito; y se logró en trabajo coordinado con la profesional de la Secretaría Distrital de Salud la elaboración de un formato de articulación entre las dos entidades.
• Acompañamiento a salas amigas de la familia lactante en los tres entornos de vida cotidiana laboral, comunitario e institucional.
Por otra parte, se desarrollaron de forma presencial evaluaciones externas de salas amigas de la familia lactante en proceso de recertificación (1 institucional y 1 laboral).</t>
  </si>
  <si>
    <t>En febrero, en cumplimiento de las medidas para prevenir el contagio de COVID 19, el equipo técnico de lactancia materna de la Subdirección para la Infancia continuó la implementación virtual de las siguientes acciones:
• Jornadas de fortalecimiento técnico con responsables de jardines infantiles SDIS y docentes encargadas de salas amigas de la familia lactante institucionales.
•  Jornadas virtuales de cualificación en lactancia materna y alimentación infantil saludable con el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entornos de vida cotidiana.
• Solución virtual de inquietudes de familias usuarias de salas amigas de la familia lactante en relación con la práctica de la lactancia materna.
• Consejerías en lactancia materna y alimentación infantil saludable telefónica a familias usuarias de salas amigas de la familia lactante.
• Registro de información de acompañamientos telefónicos realizados por localidad en bases de datos.
• Participación en espacios intersectoriales aportando técnicamente.
• Durante el mes de febrero 2021 se logró realizar seguimiento a 3 grupos de apoyo conformados en el año 2020 de Suba (Fundación Tía Loren, CIF Botoncillo de agua -CIF Paulo Freiré y Fundación Jesús y María), sin embargo, uno de los grupos (el último) no logró continuar el proceso debido a que las lideresas cualificadas no manifestaron interés y empatía en dar continuidad, se realizó seguimiento en el cual no se consigue un resultado positivo para su conformación. Y se logró la socialización de los resultados del Pilotaje de GALM 2020 y retos para el 2021 en reunión coordinada entre la Secretaria Distrital de Salud y la Secretaría Distrital de Integración Social.
• Acompañamiento a salas amigas de la familia lactante en los tres entornos de vida cotidiana laboral, comunitario e institucional.
• Se recertificaron 2 salas amigas de la familia lactante: Jardín Infantil Trinidad Galán y Secretaría Distrital de Salud.</t>
  </si>
  <si>
    <t>En marzo, en cumplimiento de las medidas para prevenir el contagio de COVID 19, el equipo técnico de lactancia materna de la Subdirección para la Infancia dio continuidad a la implementación virtual de las acciones que se enuncian a continuación:
• Jornadas de fortalecimiento técnico con responsables de jardines infantiles SDIS y docentes encargadas de salas amigas de la familia lactante institucionales.
•  Jornadas virtuales de cualificación en lactancia materna y alimentación infantil saludable con el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entornos de vida cotidiana.
• Solución virtual de inquietudes de familias usuarias de salas amigas de la familia lactante en relación con la práctica de la lactancia materna.
• Consejerías en lactancia materna y alimentación infantil saludable telefónica a familias usuarias de salas amigas de la familia lactante.
• Registro de información de acompañamientos telefónicos realizados por localidad en bases de datos.
• Participación en espacios intersectoriales y generación de aportes técnicos.
• Se realizó reunión con las profesionales Gestoras de Lactancia Materna de la Secretaría Distrital de Salud el día 8 de marzo, en la cual se presentó el proceso de conformación de Grupos de Apoyo a la Lactancia Materna, articulando acciones al inicio de las fases de conformación de los grupos; se acordaron fechas de reuniones de trabajo entre profesionales del Equipo de Lactancia y Gestoras de cada subred. 
• Acompañamiento a salas amigas de la familia lactante en los tres entornos de vida cotidiana laboral, comunitario e institucional.</t>
  </si>
  <si>
    <t>En abril, en cumplimiento de las medidas emitidas en el Distrito para prevenir el contagio de COVID-19, el equipo técnico de lactancia materna de la Subdirección para la Infancia continuo la implementación virtual de las acciones que se enuncian a continuación:
• Acompañamiento telefónico a unidades operativas que atienden niñas y niños de primera infancia en entornos de vida cotidiana.
• Solución virtual de inquietudes de familias usuarias de salas amigas de la familia lactante en relación con la práctica de la lactancia materna.
• Consejerías en lactancia materna y alimentación infantil saludable telefónica a familias usuarias de salas amigas de la familia lactante.
• Registro de información de acompañamientos telefónicos realizados por localidad en bases de datos.
• Participación en espacios intersectoriales y generación de aportes técnicos.
• Acompañamiento a salas amigas de la familia lactante en los tres entornos de vida cotidiana laboral, comunitario e institucional.</t>
  </si>
  <si>
    <t>En mayo, en cumplimiento de las medidas para prevenir contagio de la COVID 19, el equipo técnico de lactancia materna de la Subdirección para la Infancia dio continuidad a la realización virtual de las acciones que se enuncian a continuación:
• Jornadas de fortalecimiento técnico con responsables de jardines infantiles SDIS y docentes encargadas de salas amigas de la familia lactante institucionales.
•  Jornadas virtuales de cualificación en lactancia materna y alimentación infantil saludable con el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entornos de vida cotidiana.
• Solución virtual de inquietudes de familias usuarias de salas amigas de la familia lactante en relación con la práctica de la lactancia materna.
• Consejerías en lactancia materna y alimentación infantil saludable telefónica a familias usuarias de salas amigas de la familia lactante.
• Registro de información de acompañamientos telefónicos realizados por localidad en bases de datos.
• Participación en espacios intersectoriales aportando técnicamente.
• Durante el mes de mayo, se realizó seguimiento a los diferentes grupos de apoyo conformados en meses anteriores.  Adicionalmente, las profesionales del equipo de lactancia materna y gestoras de lactancia de la SDS realizaron reuniones de articulación en cada localidad a fin de organizar las dinámicas de trabajo.
• Acompañamiento a salas amigas de la familia lactante en los tres entornos de vida cotidiana laboral, comunitario e institucional.</t>
  </si>
  <si>
    <t>En junio, en cumplimiento de las medidas para prevenir el contagio de la COVID 19, el equipo técnico de lactancia materna de la Subdirección para la Infancia dio continuidad a la realización virtual de las acciones que se enuncian a continuación:
• Jornadas de fortalecimiento técnico con responsables de jardines infantiles SDIS, responsables de casas de integración familiar y espacios comunitarios y docentes encargadas de salas amigas de la familia lactante institucionales.
•  Jornadas virtuales de cualificación en lactancia materna y alimentación infantil saludable con el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entornos de vida cotidiana.
• Solución virtual de inquietudes de familias usuarias de salas amigas de la familia lactante en relación con la práctica de la lactancia materna.
• Consejerías en lactancia materna y alimentación infantil saludable telefónica a familias usuarias de salas amigas de la familia lactante.
• Registro de información de acompañamientos telefónicos realizados por localidad en bases de datos.
• Participación en espacios intersectoriales aportando técnicamente.
• Durante el mes de junio se realizó seguimiento a los diferentes grupos de apoyo conformados en meses anteriores.  Adicionalmente, las profesionales del equipo de lactancia materna y gestoras de lactancia de la SDS realizaron reuniones de articulación en cada localidad a fin de avanzar en la estandarización del instructivo de GALM.
• Acompañamiento a salas amigas de la familia lactante en los tres entornos de vida cotidiana laboral, comunitario e institucional. 
• Se realizó planeación de la semana mundial de la lactancia materna 2021.</t>
  </si>
  <si>
    <t>PSS-7744-009</t>
  </si>
  <si>
    <t xml:space="preserve">Jardines Infantiles SDIS, sociales, cofinanciados y Casas de Pensamiento Intercultural inscritos en el Sistema de Información y Registro de Servicios Sociales asesorados técnicamente. </t>
  </si>
  <si>
    <t>Monitorear el número de Jardines Infantiles SDIS, sociales, cofinanciados y Casas de Pensamiento Intercultural inscritos en el Sistema de Información y Registro de Servicios Sociales asesorados técnicamente.</t>
  </si>
  <si>
    <t xml:space="preserve">Registro oportuno y con calidad de la información de los jardines infantiles SDIS, sociales, cofinanciados y Casas de Pensamiento Intercultural asesorados, en el aplicativo SIRBE.
Garantizar la oferta y divulgación del servicio de asesoría técnica a los Jardines Infantiles SDIS, sociales, cofinanciados y Casas de Pensamiento Intercultural. </t>
  </si>
  <si>
    <t>(No. de Jardines Infantiles SDIS, sociales, cofinanciados y Casas de Pensamiento Intercultural inscritos en el Sistema de Información y Registro de Servicios Sociales que fueron asesorados técnicamente y registrados en el aplicativo SIRBE acumulados al mes de reporte / No. de Jardines Infantiles SDIS, sociales, cofinanciados y Casas de Pensamiento Intercultural inscritos en el Sistema de Información y Registro de Servicios Sociales durante la vigencia (acumulados)) *100</t>
  </si>
  <si>
    <t>Numerador: aplicativo SIRBE
Denominador: Sistema de Información y Registro de Servicios Sociales.</t>
  </si>
  <si>
    <t>Identificar en el aplicativo SIRBE el número de Jardines Infantiles SDIS, sociales, cofinanciados y Casas de Pensamiento Intercultural inscritos en el Sistema de Información y Registro de Servicios Sociales que fueron asesorados técnicamente acumulados al mes de reporte y dividirlo entre el número de Jardines Infantiles SDIS, sociales, cofinanciados y Casas de Pensamiento Intercultural inscritos en el Sistema de Información y Registro de Servicios Sociales durante la vigencia (acumulados).
El denominador se registrará de manera mensual dado que depende del número de Jardines Infantiles SDIS, sociales, cofinanciados y Casas de Pensamiento Intercultural inscritos en el Sistema de Información y Registro de Servicios Sociales en la vigencia (acumulados) y en la Entidad la inscripción de jardines infantiles y casas de pensamiento inetrcultural se efctúa en cualquier mes del año.
Se hará seguimiento al indicador de febrero a noviembre dado que los Jardines Infantiles y Casas de Pensamiento Intercultural inician servicio la tercera semana de enero y finalizan la seguna semana de diciembre.</t>
  </si>
  <si>
    <t>Numerador: Reporte de cargue en el aplicativo SIRBE por localidad.
Denominador: reporte de Jardines Infantiles SDIS, sociales, cofinanciados y Casas de Pensamiento Intercultural inscritos en el Sistema de Información y Registro de Servicios Sociales</t>
  </si>
  <si>
    <t>En atención a lo definido en la “Descripción del método de cálculo” se hará seguimiento al indicador a partir del mes de febrero dado que los Jardines Infantiles y Casas de Pensamiento Intercultural inician servicio la tercera semana de enero.</t>
  </si>
  <si>
    <t>En febrero el indicador presenta un avance del  9%, como resultado de las acciones que se requieren para dar  inicio a la presente anualidad, donde el equipo de fortalecimiento técnico enfoca su ejercicio en el  desarrollo de  la programación de asesorías técnicas partiendo de las temáticas que orientan el cumplimiento de los Estándares Técnicos para la Calidad de la Educación Inicial, así como, otros aspectos evidenciados por las y los profesionales y solicitados por las y los colaboradores de los servicios, que son necesarios para fortalecer o transformar las prácticas que se desarrollan con las niñas, los niños y las familias. Dado que, la educación es un proceso dinámico que requiere de reflexión análisis, diálogos, intercambios, investigación, que inciden en una orientación acorde a lo reconocido históricamente y a las necesidades que se generan en la actualidad.</t>
  </si>
  <si>
    <t>En marzo, el indicador presentó un resultado de 8% en razón a que la asesoría técnica grupal e individual especializada se brindó en respuesta a las solicitudes de las Subdirecciones Locales para la Integración Social. Adicionalmente, los espacios de asesoría técnica centraron sus orientaciones y diálogos en las actualizaciones normativas que enmarcan el regreso voluntario, gradual y seguro de las niñas y los niños a los jardines infantiles y casa de pensamiento intercultural, es importante precisar, que desde dichos espacios, se resaltaron aspectos fundamentales para el alistamiento, tales como, condiciones que garantizan seguridad y bienestar para la primera infancia que regresa en alternancia a las unidades operativas.</t>
  </si>
  <si>
    <t>En abril, el indicador presentó una ejecución de 12%, debido a la gradualidad en el proceso de contratación de los profesionales de atención directa de niñas y niños en jardines infantiles SDIS y casas de pensamiento intercultural; a la suscripción progresiva de convenios entre la entidad y Organizaciones Sin Ánimo de Lucro y Cajas de Compensación Familiar para la operación de jardines infantiles cofinanciados y sociales respectivamente; y a la gradualidad en la contratación de los profesionales del equipo fortalecimiento técnico de la Subdirección para la Infancia.
En este sentido, se proyecta priorizar las asesorías técnicas grupales, reducir la oferta de asesorías técnicas individuales y efectuar un análisis de la progresividad de la contratación de profesionales de atención directa, del equipo de fortalecimiento técnico de la Subdirección para la Infancia y de la suscripción de convenios durante el primer semestre de la vigencia, y de acuerdo con los resultados encontrados evaluar la pertinencia de la reprogramación de la meta anual del indicador, de modo que incorpore las particularidades y necesidades del contexto.
Adicionalmente, se brindó asesoría técnica integral y grupal especializada atendiendo las solicitudes efectuadas por las Subdirecciones Locales para la Integración Social. En este sentido, los espacios de asesoría técnica se centraron en la realización de orientaciones y diálogos acerca de temáticas relacionadas con las condiciones derivadas del proceso pedagógico, ambientes adecuados y seguros, nutrición y salubridad y la ruta para el regreso voluntario gradual y seguro de las niñas y los niños a los jardines infantiles diurnos, nocturnos y casas de pensamiento intercultural.</t>
  </si>
  <si>
    <t>18/05/2021. Se recomienda profundizar en el análisis del resultado alcanzado respecto a la meta definida, pues dado el tiempo transcurrido de la vigencia, el avance debería ser mayor, por tanto es importante que el proyecto considere tomar medidas adicionales para garantizar el cumplimiento de la meta en el año (90%).</t>
  </si>
  <si>
    <t>En mayo, el indicador presentó una ejecución de 86%. Este resultado obedece a que se realizó un análisis con la Dirección de Análisis y Diseño Estratégico frente al comportamiento registrado los meses anteriores, en dónde se identificó la necesidad de ajustar el procesamiento de la información del Sistema de Información Misional-SIRBE-, toda vez, que en la fórmula del método de cálculo del indicador  se había omitido de manera  involuntaria una variable necesaria para el procesamiento. En consecuencia, se procedió a gestionar la oficialización del ajuste en la redacción de dicho aspecto y a ajustar el proceso desarrollado para la generación del reporte.
En el mes, se realizaron acompañamientos y orientaciones en la implementación de las condiciones requeridas para el regreso voluntario, gradual y seguro de las niñas y los niños a los jardines infantiles SDIS, sociales, cofinanciados y casas de pensamiento intercultural; y se efectuaron asesorías técnicas en los componentes del documento Estándares Técnicos para la Calidad de la Educación Inicial, en respuesta a las solicitudes del talento humano de los jardines infantiles SDIS, sociales, cofinanciados y casas de pensamiento intercultural.</t>
  </si>
  <si>
    <t>22/06/2021. No se generan observaciones o recomendaciones respecto al análisis y soportes presentados en el seguimiento al indicador de gestión.</t>
  </si>
  <si>
    <t>En junio, el indicador presenta un avance del 97%, debido al incremento de la participación de colaboradoras y colaboradores de jardines infantiles púbicos diurnos, nocturnos y casas de pensamiento intercultural en las asesorías grupales realizadas por el equipo de fortalecimiento técnico de la Subdirección para la Infancia.
En las asesorías realizadas durante el mes, se brindaron a las y los participantes herramientas que posibilitan la implementación de los esquemas flexibles de atención: educación inicial en casa y educación inicial en alternancia, de acuerdo con lo definido normativamente en relación con las medidas de bioseguridad que en la actualidad rigen para brindar la atención en instituciones educativas; dichas jornadas convocaron a responsables del servicio, referentes de infancia , gestoras y gestores locales y comunitarios de las cuatro zonas en las que el equipo organizó a las 16 Subdirecciones Locales para la Integración Social.</t>
  </si>
  <si>
    <t>PSS-7744-010</t>
  </si>
  <si>
    <t xml:space="preserve">Jardines Infantiles privados inscritos en el Sistema de Información y Registro de Servicios Sociales asesorados técnicamente. </t>
  </si>
  <si>
    <t>Monitorear el número de Jardines Infantiles privados inscritos en el Sistema de Información y Registro de Servicios Sociales asesorados técnicamente.</t>
  </si>
  <si>
    <t xml:space="preserve">Registro oportuno y con calidad de la información de los jardines infantiles privados asesorados, en el aplicativo SIRBE.
Garantizar la oferta y divulgación del servicio de asesoría técnica a los Jardines Infantiles privados. </t>
  </si>
  <si>
    <t>(No. de Jardines Infantiles privados inscritos en el Sistema de Información y Registro de Servicios Sociales que fueron asesorados técnicamente y registrados en el aplicativo SIRBE acumulado al mes de reporte / No. de Jardines Infantiles privados inscritos en el Sistema de Información y Registro de Servicios Sociales durante la vigencia (acumulados)) *100</t>
  </si>
  <si>
    <t>Identificar en el aplicativo SIRBE el número de Jardines Infantiles privados inscritos en el Sistema de Información y Registro de Servicios Sociales que fueron asesorados técnicamente acumulados al mes de reporte y dividirlo entre el número de Jardines Infantiles privados inscritos en el Sistema de Información y Registro de Servicios Sociales durante la vigencia (acumulados).
El denominador se registrará de manera mensual dado que depende del número de Jardines Infantiles privados inscritos en el Sistema de Información y Registro de Servicios Sociales (acumulados) y en la Entidad la inscripción de jardines infantiles se efectúa en cualquier mes del año.
Se hará seguimiento al indicador de febrero a noviembre dado que los Jardines Infantiles privados inician servicio en la última semana de enero y finalizan la primera semana de diciembre.</t>
  </si>
  <si>
    <t>Numerador: Reporte de cargue en el aplicativo SIRBE por localidad.
Denominador: reporte de Jardines Infantiles privados inscritos en el Sistema de Información y Registro de Servicios Sociales</t>
  </si>
  <si>
    <t xml:space="preserve">En atención a lo definido en la “descripción del método de cálculo” se hará seguimiento al indicador a partir de febrero dado que los jardines infantiles privados inician servicio en la última semana de enero.    </t>
  </si>
  <si>
    <t>En febrero el indicador presenta una ejecución de 1%, dado que, en el sector privado durante el mes, se da a conocer la programación de las asesorías técnicas planteadas para el primer semestre de 2021. Comúnmente el equipo de fortalecimiento técnico de la subdirección para la infancia desarrolla las asesorías técnicas grupales en dos horarios (8:00 am a 12:00 pm y 2:00 pm a 5.00 pm). Para el mes del reporte, varios jardines infantiles manifestaron que acorde a sus dinámicas, el horario que se adaptaba con mayor facilidad es el establecido para la jornada de la tarde, situación que se traduce en menor participación mensual y un ajuste en la programación para abordar las temáticas en mayor tiempo del previsto.</t>
  </si>
  <si>
    <t xml:space="preserve">En marzo, el indicador presentó un resultado de 1% en razón a que los profesionales del equipo fortalecimiento técnico se encontraban en proceso de contratación, situación que conllevó a priorizar solicitudes de orientaciones relacionadas con el regreso voluntario, gradual y seguro de las niñas y los niños a jardines infantiles privados, aspectos de seguridad y nutrición y conceptos de no aval de proyectos pedagógicos.  
Así mismo, durante el mes se realizaron asesorías técnicas individuales y grupales especializadas solicitadas a finales del mes de febrero por los usuarios y las asesorías solicitadas en el transcurrir de marzo en temas diferentes a los enunciados anteriormente se registraron de manera temporal en lista de espera que se proyecta atender en el mes de abril. </t>
  </si>
  <si>
    <t>En abril, el indicador presentó una ejecución de 2%, en razón a la gradualidad en el proceso de contratación de los profesionales del equipo fortalecimiento técnico de la Subdirección para la Infancia. 
En este sentido, se proyecta priorizar las asesorías técnicas grupales y reducir la oferta de asesorías técnicas individuales; convocar a las asesoría de manera prioritaria a jardines infantiles que obtengan mayores incumplimientos en las visitas de inspección y vigilancia de la Entidad, que se retomaron a partir del primero de mayo; analizar la posibilidad de incluir las respuestas que se brindan a las inquietudes formuladas por el talento humano de los jardines infantiles a través de correo electrónico como asesorías técnicas; y efectuar un análisis de la progresividad de la contratación de profesionales del equipo de fortalecimiento técnico de la Subdirección para la Infancia, y de acuerdo con los resultados encontrados evaluar la pertinencia de la reprogramación de la meta anual del indicador, de modo que incorpore las particularidades y necesidades del contexto.
Adicionalmente, durante el periodo reportado se realizó un ciclo de asesorías técnicas integrales y asesorías técnicas grupales especializadas programadas en cada uno de los componentes de atención que enmarcan el servicio y las modalidades institucionales, las solicitudes de los interesados en las asesorías técnicas fueron recepcionadas a través del correo electrónico asesoria.tecnica@sdis.gov.co, canal establecido por el equipo de fortalecimiento técnico, que permite recibir y organizar los espacios de acuerdo con la agenda definida para la vigencia. Así mismo, las necesidades identificadas en los jardines infantiles privados parten de la autoevaluación que cada escenario de atención realiza a partir de las orientaciones y las condiciones establecidas en los documentos para el regreso voluntario, gradual y seguro de las niñas y los niños a dichas instituciones.</t>
  </si>
  <si>
    <t>18/05/2021. Se recomienda profundizar en el análisis del resultado alcanzado respecto a la meta definida, pues dado el tiempo transcurrido de la vigencia, el avance debería ser mayor, por tanto es importante que el proyecto considere tomar medidas adicionales para garantizar el cumplimiento de la meta en el año (25%).</t>
  </si>
  <si>
    <t>En mayo, el indicador presentó una ejecución de 9%. Este resultado obedece a que se realizó un análisis con la Dirección de Análisis y Diseño Estratégico frente al comportamiento registrado los meses anteriores, que permitió identificar la necesidad de ajustar el procesamiento de la información del Sistema de Información Misional-SIRBE-, toda vez, que en la fórmula del método de cálculo del indicador  se había omitido de manera  involuntaria una variable necesaria para el procesamiento, en consecuencia, se procedió a gestionar la oficialización del ajuste en la redacción de dicho aspecto y a ajustar el proceso desarrollado para la generación del reporte.
Así mismo, se proyecta priorizar en las convocatorias de las asesorías técnicas a jardines infantiles privados que no han asistido, que hayan obtenido mayores incumplimientos en las visitas de inspección y vigilancia que serán reanudadas por el área correspondiente de la Entidad al finalizar el primer semestre; priorizar asesorías técnicas grupales y reducir la oferta de asesorías técnicas individuales; y definir si las respuestas que brinda el equipo a las inquietudes remitidas por jardines infantiles privados por medio de correo electrónico serán válidas como asesorías técnicas. 
En el mes, se realizaron asesorías técnicas en los componentes del documento Estándares técnicos para la calidad de la educación inicial y se efectuaron orientaciones para el regreso voluntario gradual y seguro de las niñas y los niños, en respuesta a las solitudes de los jardines infantiles privados de la ciudad.</t>
  </si>
  <si>
    <t>En junio, el indicador presentó como resultado de avance el 10%, debido al aumento progresivo de la participación de los agentes educativos de los Jardines Infantiles Privados en las asesorías técnicas grupales programadas por el equipo de fortalecimiento técnico de la Subdirección para la Infancia.
Las asesorías técnicas grupales especializadas que se realizaron durante el mes de reporte, fueron programadas por cada uno de los componentes de atención que enmarcan el servicio y las respectivas modalidades institucionales, en respuesta a las peticiones de las y los interesados recibidas a través del correo electrónico asesoria.tecnica@sdis.gov.co, canal establecido por el equipo de fortalecimiento técnico, que permite recepcionar y organizar los espacios de acuerdo con la disponibilidad de la agenda definida para la vigencia.</t>
  </si>
  <si>
    <t>16/07/2021. No se generan observaciones o recomendaciones  adicionales respecto al análisis y soportes presentados en el seguimiento al indicador de gestión. 
Sin embargo, aunque no existe una brecha considerable entre el avance programado y el avance ejecutado en los primeros 6 meses (10%), se recomienda que el proyecto considere medidas adicionales para garantizar el cumplimiento de la meta en el año (15% de avance adicional en los siguientes 6 meses).</t>
  </si>
  <si>
    <t>PSS-7745-001</t>
  </si>
  <si>
    <t>Circular No. 023 del 27/05/2021</t>
  </si>
  <si>
    <t>Población participante de los servicios sociales y apoyos de complementación alimentaria con clasificación de su estado nutricional.</t>
  </si>
  <si>
    <t>Analizar la eficacia de la vigilancia nutricional en la Secretaría Distrital de Integración Social al medir el porcentaje de población, participante (En estado en atención en el SIRBE) de los servicios y apoyos de complementación alimentaria, que cuenta con clasificación del estado nutricional.</t>
  </si>
  <si>
    <t>Calidad y oportunidad del dato de antropometría registrado</t>
  </si>
  <si>
    <t>(No de participantes en atención  en servicios sociales o apoyos de complementación alimentaria con clasificación del estado nutricional/Total de participantes en atención en servicios sociales o apoyos de complementación alimentaria con tamizaje nutricional)*100%</t>
  </si>
  <si>
    <t>Sistema SIRBE base de nutrición</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</si>
  <si>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etáreo.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t>
  </si>
  <si>
    <t xml:space="preserve">Base de datos del Total de participantes en atención en servicios sociales o apoyos de complementación alimentaria con clasificación del estado nutricional en la SDIS.           </t>
  </si>
  <si>
    <t>Se realiza clasificación del estado nutricional de los participantes en atención con datos de peso y talla de los servicios sociales en los que se ofrece apoyo alimentario, esto con corte al ultimo día del mes. En estos se incluyen participantes que ingresaron como nuevos y de aquellos servicios en los que se inició jornadas de peso y talla masivas.
Adicionalmente, se continua con la identificación, seguimiento y cierre de casos de ruta especializada de atención a la desnutrición aguda en menores de cinco años.</t>
  </si>
  <si>
    <t>23/03/2021 No realizar reporte cuantitativo ya que este se registra según la periodicidad del indicador, para este caso es trimestral, se reportaría en los meses de marzo, junio , septiembre y diciembre.
07/04/2021
Una vez realizada la revisión los ajustes solicitados al reporte de avance cualitativo de los meses de enero y febrero del 2021 a los indicadores de gestión del proyecto de inversión 7745 - Compromiso por una alimentación integral en Bogotá, tengo aun las siguientes observaciones:
En el reporte del mes de enero en las casillas Enero ejecutado (U13) y Enero programado (V13) que es la sección cuantitativa del informe, según la periodicidad del indicador (trimestral) no se debe diligenciar o reportar. Solo debemos dejar la gestión realizada en la casilla Enero análisis mensual que es la parte cualitativa del indicador.</t>
  </si>
  <si>
    <t xml:space="preserve">23/03/2021 Se recomienda verificar el análisis reportado, ya que en este se debe reportar la gestión que se realizó en febrero, sin ser necesario avance cuantitativo.
07/04/2021
Una vez realizada la revisión los ajustes solicitados al reporte de avance cualitativo de los meses de enero y febrero del 2021 a los indicadores de gestión del proyecto de inversión 7745 - Compromiso por una alimentación integral en Bogotá, tengo aun las siguientes observaciones:
* En el reporte del mes de febrero la parte cualitativa lo que debemos registrar es los avances que se han realizado para cumplir con el cumplimiento del indicador. No podemos dejar lo que actualmente está registrado.
</t>
  </si>
  <si>
    <t xml:space="preserve">Se atendieron a 6890 participantes con apoyo alimentario en los servicios sociales de la Secretaria Distrital de Integración Social con clasificación nutricional mediante indicadores antropométricos definidos para cada grupo etario, de 6910 participantes con apoyo alimentario en los servicios sociales de la Secretaria Distrital de Integración Social con clasificación nutricional mediante indicadores antropométricos definidos para cada grupo etario, para un cumplimiento del 99,7% </t>
  </si>
  <si>
    <t>13/04/2021 Luego de revisar el seguimiento de los indicadores de gestión, tengo las siguientes observaciones:
* El formato en el que actualmente están reportando no es el oficial del Sistema de Gestión.
* Evidencio que volvieron a reportar con la información que se les solicitó corregir en el reporte pasado.
* En las casillas del periodo del seguimiento debe ir De Enero A Marzo 2021 y en cada vigencia debemos cambiarlo para el próximo será De Enero A Abril 2021.
Con respecto al reporte de este mes, tengo las siguientes observaciones:
* Según la formula de calculo "(No. de participantes en atención en servicios sociales o apoyos de complementación alimentaria con clasificación del estado nutricional / Total de participantes en atención en servicios sociales o apoyos de complementación alimentaria con tamizaje nutricional)*100, lo que debemos reportar en las celdas Marzo ejecutado (AC19) y Marzo Programado (AD19) debe ser número de participantes no porcentajes.
*Con respecto a las evidencias según la formulación del indicador es "Base de datos del Total de participantes en atención en servicios sociales o apoyos de complementación alimentaria con clasificación del estado nutricional en la SDIS" y lo que se encuentra en lo compartido en la carpeta OneDrive es un informe. La evidencia debe ser la que se registro en la formulación.
* Frente al análisis cualitativo debemos especificar de forma especifica los valores que se registran en lo ejecutado, programado y resultado. Es un análisis valga la aclaración de la formula de calculo del indicador. Podemos también dejar lo que actualmente está. Pero lo más importante es el análisis mencionado anterior.
* Por favor revisar ortografía antes de enviar el reporte.
16/04/2021 No se generan observaciones y recomendaciones respecto al análisis presentados en el seguimiento al indicador de gestión.</t>
  </si>
  <si>
    <t xml:space="preserve">Dentro del periodo del 1 de abril al 30 de abril de 2021, se contaba con información de 2060 participantes en atención y con datos de peso y talla, de los cuales se logró clasificar a 2054 participantes frente a los diferentes indicadores de estado nutricional; sin embargo, se identificaron 6 casos con mediciones fuera de rango, para un cumplimiento del 99,7%. </t>
  </si>
  <si>
    <t>18/05/2021 No se generan observaciones respecto al análisis presentados en el seguimiento al indicador de gestión. Tengo la siguiente recomendación y es continuar con todas las acciones pertinentes para cumplir con la meta anual propuesta. Tengo las siguientes observaciones frente al formato:
* En las casillas llamadas "PERIODO DE SEGUIMIENTO" debemos registrar el periodo del reporte de los indicadores, en este caso Enero a Abril 2021.
* En la casilla "Objetivo estratégico al que aporta el Indicador" aun no debemos cambiarlo debemos dejar la información tal cual como está oficial hasta el día de hoy.    
31/05/2021 Luego de revisar los ajustes realizados no se tiene ninguna observación u recomendación frente al avance de los indicadores de gestión.</t>
  </si>
  <si>
    <t xml:space="preserve">Dentro del periodo del 1 de mayo al 31 de mayo de 2021, se contaba con información de 8728 participantes en atención y con datos de peso y talla, de los cuales se logró clasificar a 8707 participantes frente a los diferentes indicadores de estado nutricional; sin embargo, se identificaron 21 casos con mediciones fuera de rango, para un cumplimiento del 99,8%. </t>
  </si>
  <si>
    <t>15/06/2021 No se generan observaciones o recomendaciones respecto al análisis presentado en el seguimiento al indicador de gestión. Por otro lado, tengo las siguientes observaciones frente al formato en general: 
* En la casilla "código del indicador" en la actualización quedó PSS-7745-001.
* En la casilla fecha de oficialización del indicador debemos colocar es la nueva circular en la que se oficializó la actualización del indicador (Circular No.  023 del 27/05/2021). Está información la encuentran en el modulo web en la sección Administración del SG / Circulares SG / Año 2021.
* Debemos registrar la retroalimentación del mes de abril. Está se encuentra en el archivo compartido en la carpeta OneDrive del mes anterior. 17/06/2021 No tengo ninguna otra observación. Se realizaron todos los ajustes pertinentes.</t>
  </si>
  <si>
    <t>Dentro del periodo del 1 de abril al 30 de junio de 2021, se contaba con información de 38456 participantes en atención en servicios sociales o apoyos de complementación alimentaria con clasificación del estado nutricional, de los cuales se logró clasificar a 37856 participantes en atención en servicios sociales o apoyos de complementación alimentaria con clasificación del estado nutricional; sin embargo, se identificaron 114 casos con mediciones fuera de rango, para un cumplimiento del 98%.</t>
  </si>
  <si>
    <t>12/07/2021 No se generan observaciones o recomendaciones respecto al análisis presentado en el seguimiento al indicador de gestión. Por otro lado, tengo la siguiente observación que se ha realizado durante las últimas retroalimentaciones: es realizar los reportes, teniendo en cuenta la última versión (vigencia anterior) donde en está se han dado la retroalimentación pertinente para su versión final de dicha vigencia. Por lo tanto, se recomienda trasladar la información de está vigencia en el reporte final de la vigencia de enero a mayo.
En los cuadros de control 1 y 2 podrán consultar el avance del indicador según lo programado hasta el corte del informe y según la meta anual programado (está información se solicita incluirla en el ajuste).
13/07/2021 No se generan observaciones o recomendaciones a los ajustes realizados.</t>
  </si>
  <si>
    <t>7749 - Implementar una estrategia de territorios cuidadores en Bogotá</t>
  </si>
  <si>
    <t>PSS-7749-001</t>
  </si>
  <si>
    <t xml:space="preserve">Personas atendidas en emergencia social, referenciadas a servicios sociales </t>
  </si>
  <si>
    <t>Monitorear la referenciación de población a servicios sociales</t>
  </si>
  <si>
    <t>Diligenciamiento correcto del formato seguimiento a la referenciación (FOR-PSS-086) de población por parte de los equipos locales</t>
  </si>
  <si>
    <t>(No. de personas atendidas en emergencia social, referenciadas a los servicios sociales en el periodo / No. de personas atendidas en Emergencia Social en el periodo) *100</t>
  </si>
  <si>
    <t>Formato seguimiento a la referenciación de población (FOR-PSS-086)
Reporte SIRBE personas atendidas en Emergencia Social</t>
  </si>
  <si>
    <t>Numerador:
1. Solicitar a los equipos locales la información registrada en el formato seguimiento a la referenciación de población (FOR-PSS-086) con corte mensual.
2. Sumar y totalizar los reportes de cada equipo local.
3. El dato se extrae del total de registros de la columna A de la base consolidada del formato de seguimiento a la referenciación de población (FOR-PSS-086)
Denominador:
4. Solicitar a la Dirección de Análisis y Diseño Estratégico -DADE- el reporte del número de personas atendidas en la modalidad de emergencia social del período a medir
5. Dividir el número de personas referenciadas entre el número de personas atendidas en la modalidad de emergencia social en el período y multiplicar por 100
Nota: Para el cálculo del indicador de la vigencia tanto el numerador como el denominador corresponderá a la sumatoria de los períodos.</t>
  </si>
  <si>
    <t>Base consolidada del formato de seguimiento a la referenciación de población (FOR-PSS-086)
Reporte SIRBE personas atendidas en Emergencia Social</t>
  </si>
  <si>
    <t>Durante este periodo se realizó la atención a ciudadanas y ciudadanos de acuerdo con lo establecido en el procedimiento de Orientación, información y referenciación-OIR (código: PCD-PSS-006). Es importante anotar que por alertas de la tropa social generadas durante los meses de noviembre y diciembre de 2020 se solicita la atención a 12600 registros, de los cuales en el servicio de Enlace Social se realizan 4600 atenciones iniciales entre las cuales alrededor de 1200 se activaron con beneficios, lo cual puede tener un impacto sobre el número de referenciaciones realizadas durante el mes. Esa situación solo se podrá revisar detenidamente cuando se presenten los datos del primer trimestre del 2021.</t>
  </si>
  <si>
    <t>12/03/2021:
Sin observaciones.</t>
  </si>
  <si>
    <t xml:space="preserve">Para  el mes de febrero se realizó la atención a ciudadanas y ciudadanos de acuerdo con lo establecido en el procedimiento de Orientación, información y referenciación-OIR (código: PCD-PSS-006).
Durante este periodo se han presentado varias contingencias que han implicado la disposición de los equipos locales del servicio Enlace Social para su operación. Estas han sido: atención a demandas por bloqueos en las diferentes zonas de cuidado especial en Bogotá, avanzada tropa mayor y avanzada búsqueda activa NINIS; lo anterior ha significado una gran dedicación de estos equipos a estos operativos afectando el tiempo de atención y a su vez las referenciaciones a ciudadanas y ciudadanos en la ciudad. 
Es importante también anotar,  que durante este periodo (3 y 4 semana) aproximadamente el 30% de las personas  contratadas en en este servicio  finalizaron sus respectivos contratos, disminuyendo así la capacidad de respuesta del servicio dirigida a las atenciones. </t>
  </si>
  <si>
    <t>12/03/2021:
Sin observaciones.
Considerando que la entidad cuenta con objetivos estratégicos actualizados, es necesario actualizar los indicadores (columna D), para lo cual se informará el momento de realizar dicha actualización.</t>
  </si>
  <si>
    <t>Para el trimestre enero - marzo se referenciaron a los diferentes servicios sociales internos y externos a 654 personas, de un total de 4515 personas atendidas en emergencia social en el periodo, logrando así un 14,4 % de avance de la meta del indicador de gestión del servicio Enlace Social. 
El incumplimiento se debió a:
Durante este trimestre la contratación del talento humano no se ha consolidado de manera efectiva, esta situación condujo a que los equipos tuvieran que asumir diversas actividades diferentes al ejercicio de referenciación. 
Además durante el mes de marzo no se tuvo el contrato de Bonos de Ayuda Alimentaria que generó una contingencia operativa y una drástica limitación para la operación del servicio que hizo que las atenciones se redujeran y en consecuencia las  referenciaciones.
Estas situaciones plantean las siguientes acciones a partir del mes de abril:
Realizar encuentros mensuales por equipos para socializar el proceso de generación de información y concientizar la importancia de la remisión efectiva y oportuna de los datos para generar los reportes.
Para el equipo desde el mes de marzo, se cuenta con un refuerzo con una compañera de planta para el acompañamiento y seguimiento con quien se proyecta para el 2021 el ejercicio de realizar los procesos que den lugar a las referenciaciones y al cumplimiento de este indicador.</t>
  </si>
  <si>
    <t xml:space="preserve">15/04/2021:
Evidencias: no se adjuntan las evidencias del denominador para realizar la revisión.
Una vez se cuente con las evidencias del denominador, revisar si finalmente el avance es del 15% o del 9,9%.
</t>
  </si>
  <si>
    <t>Durante el mes de abril se continúa con el proceso de referenciar a las y los ciudadanos que lo requieren a los diferentes servicios y proyectos tanto de la SDIS como del Distrito Capital a través del formato “seguimiento a la referenciación de población” (Código: FOR-PSS-086) asociado al procedimiento de Orientación, Información y Referenciación (código: PCD-PSS-006) de la entidad.
Es importante anotar las situaciones que han facilitado este ejercicio por parte de los equipos locales y unidades operativas: 
1. Se ha realizado durante el mes un acompañamiento a los equipos locales del servicio lo que ha permitido el reconocimiento de la importancia de este indicador tanto para el servicio como para la entidad. 
2. El talento humano del servicio comienza a completarse en los territorios lo que genera una reorganización de este para que puedan ser atendidas las diferentes actividades a las que se ven abocados tanto a nivel local como Distrital: tropa social, participación en diferentes escenarios interinstitucionales, dinámicas locales, etc.
3. En este momento el servicio está en proceso de transformación pues va a pasar de tener 5 beneficios a tener 9 de acuerdo con la resolución 0509 del 20 de abril de 2021, lo que implicará también nuevas dinámicas en los equipos locales u operativos, lo que puede afectar el ejercicio de referenciación. 
4. Para el siguiente periodo se prevé el reforzamiento de la estrategia de motivación y operación del proceso relacionado con el cumplimiento de este indicador.</t>
  </si>
  <si>
    <t>13/05/2021:
No se generan observaciones o recomendaciones respecto al análisis  presentado en el seguimiento al indicador de gestión.</t>
  </si>
  <si>
    <t>Durante el mes de mayo se continuó con el proceso de referenciar a los diferentes servicios y proyectos tanto de la SDIS como del Distrito Capital, a las y los ciudadanos que lo requirieron a través del formato “seguimiento a la referenciación de población” (Código: FOR-PSS-086) asociado al procedimiento de Orientación, Información y Referenciación (código: PCD-PSS-006) de la entidad.
Los equipos, vienen fortaleciéndose en términos de conformación, capacitación y acompañamiento, y así mismo se ha realizado seguimiento a los resultados del proceso de referenciación, lo cual propició un aumento en las referenciaciones.  
Desde la coordinación del servicio se continuará con el acompañamiento y apoyo a los equipos locales, frente al seguimiento y fortalecimiento del proceso de referenciación de población, con el fin de impactar positivamente el indicador del servicio.</t>
  </si>
  <si>
    <t>15/06/2021:
No se generan observaciones o recomendaciones respecto al análisis  presentado en el seguimiento al indicador de gestión.</t>
  </si>
  <si>
    <t>En el mes de junio el servicio logró un número de referenciaciones de 821 mostrando un ligero descenso respecto al mes anterior en su reporte pero sigue siendo un dato importante que alimenta positivamente el indicador para el segundo trimestre de la vigencia 2021.
Para el trimestre abril-junio se referenciaron a los diferentes servicios sociales internos y externos a 2212 personas, de un total de 5733 personas atendidas en emergencia social en el mismo periodo, logrando así un 38,58 %  de avance de la meta del indicador de gestión del servicio Respuesta Social. Este resultado se debe principalmente a algunos factores tales como:
• El empoderamiento del equipo humano en las unidades operativas en la realización del proceso de referenciación. Los meses de mayo y junio reportan un aumento importante en el número de referenciaciones.
• El seguimiento y acompañamiento realizado a los equipos locales, por parte del equipo coordinador en relación con el diligenciamiento y consolidación de la información para el presente reporte.
• Ajuste del formato de seguimiento a la referenciación relacionado con el condicionamiento de algunas de sus variables (columnas), reduciendo así el tiempo de registro y facilitando la sistematización del reporte.</t>
  </si>
  <si>
    <t>13/07/2021:
No se generan observaciones o recomendaciones respecto al análisis, sin embargo referente a las evidencias, hace falta el Reporte SIRBE personas atendidas en Emergencia Social, para poder identificar el No. total de personas atendidas.
13/07/2021:
No se generan observaciones o recomendaciones respecto al análisis y evidencias presentados en el seguimiento al indicador de gestión.</t>
  </si>
  <si>
    <t>PSS-7749-006</t>
  </si>
  <si>
    <t>Datos de la población afectada por emergencias de origen natural o antrópico recopilados correctamente durante la Evaluación de Daños, Riesgos Asociados y Análisis de Necesidades (EDRAN) Social</t>
  </si>
  <si>
    <t>Medir los datos correctamente diligenciados, recopilados en campo durante la Evaluación de Daños, Riesgos Asociados y Análisis de Necesidades (EDRAN) Social, realizado a la población afectada por emergencias de origen natural o antrópico.</t>
  </si>
  <si>
    <t>Correcta captura en campo, de los datos durante la Evaluación de Daños, Riesgos Asociados y Análisis de Necesidades (EDRAN) Social, por emergencias de origen natural o antrópico, de acuerdo con los lineamientos establecidos</t>
  </si>
  <si>
    <t xml:space="preserve">(# de datos correctamente diligenciados, tomado de  los formatos F05A y F06A / # total de datos verificados en los formatos F05A y F06A, en el período) * 100    </t>
  </si>
  <si>
    <t>Formatos diligenciados: 
* Formato F05A Acta de Verificación de Datos al registro F05 (FOR-PSS-021)
* F06A Acta de Verificación de Datos al registro F06 (FOR-PSS-022)</t>
  </si>
  <si>
    <r>
      <t xml:space="preserve">1. Identificar en los formatos FOR-PSS-021 y FOR-PSS-022, el número de datos correctamente diligenciados en los formatos F05 y F06.
 2. Sumar los datos correctamente diligenciados,  identificados de los dos formatos F05A y F06A.
3.  Identificar en los formatos FOR-PSS-021 y FOR-PSS-022, el número total de datos verificados en los formatos F05 y F06.
 4. Sumar el numero total de datos verificados,  identificados en los dos formatos F05A y F06A.
5.  Dividir el número total de datos correctamente diligenciados, entre el número total de datos verificados 
</t>
    </r>
    <r>
      <rPr>
        <b/>
        <sz val="9"/>
        <rFont val="Arial"/>
        <family val="2"/>
      </rPr>
      <t>Nota</t>
    </r>
    <r>
      <rPr>
        <sz val="9"/>
        <rFont val="Arial"/>
        <family val="2"/>
      </rPr>
      <t>: Para el cálculo del indicador de la vigencia tanto el numerador como el denominador corresponderá a la sumatoria de los períodos.</t>
    </r>
  </si>
  <si>
    <t>Consolidado en Excel con la siguiente información:
1.  Datos correctamente diligenciados, y 
2. Total de datos verificados,
 en los formatos FOR-PSS-021 y FOR-PSS-022</t>
  </si>
  <si>
    <t xml:space="preserve">porcentaje </t>
  </si>
  <si>
    <t xml:space="preserve">En el mes enero de 2021, se realizó la identificación de 14 hogares afectados por emergencias de origen natural o antrópico, en el marco de la Evaluación de Daños, Riesgo Asociado y Análisis de Necesidades - EDRAN Social. Se diligenciaron 14 registros en formato F05, de los cuales fueron revisados 378 datos, presentándose 1 error en su diligenciamiento, lo que resultó en 377 datos correctamente diligenciados.        </t>
  </si>
  <si>
    <t xml:space="preserve">En el mes febrero de 2021, se realizó la identificación de 37 hogares afectados por emergencias de origen natural o antrópico, en el marco de la Evaluación de Daños, Riesgo Asociado y Análisis de Necesidades - EDRAN Social. Se diligenciaron 37 registros en formato F05, de los cuales fueron revisados 999 datos, presentándose 6 errores en su diligenciamiento, lo que resultó en 993 datos correctamente diligenciados.        </t>
  </si>
  <si>
    <t>En el mes marzo de 2021, se realizó la identificación de 216 hogares afectados por emergencias de origen natural o antrópico, en el marco de la Evaluación de Daños, Riesgo Asociado y Análisis de Necesidades - EDRAN Social. 
Se diligenciaron 197 registros en formato F05 y 19 registros en formatos F06, de los cuales fueron revisados 5535 datos, presentándose 30 errores en su diligenciamiento, lo que resultó en 5505 datos correctamente diligenciados.
Durante el primer trimestre de 2021, entre los meses de enero a marzo, se identificaron un total de 267 hogares afectados por emergencias de origen natural o antrópico, se diligenciaron 267 registros, discriminados de la siguiente manera: 248 registros en formato F05 y 19 registros en formato F06, para un total de 6.912 datos revisados, de los cuales se presentaron 37 errores en su diligenciamiento, logrando un resultado de 6.875 datos correctamente diligenciados.
El porcentaje en marzo fue del 99,5%, contrastado con el de febrero que fue del 99,4% y el de enero de 99,7%, lo que redundó en un porcentaje trimestral de 99,5%</t>
  </si>
  <si>
    <t xml:space="preserve">15/04/2021:
Evidencias: no se adjuntan evidencias para verificar los datos reportados.
</t>
  </si>
  <si>
    <t>En el mes Abril de 2021, se realizó la identificación de 53 hogares afectados por emergencias de origen natural o antrópico, en el marco de la Evaluación de Daños, Riesgo Asociado y Análisis de Necesidades - EDRAN Social. 
Se diligenciaron 25 registros, discriminados de la siguiente manera:
20 registros en formato F05, de los cuales fueron verificados 540 datos, presentándose 2 datos por corregir, lo que resultó en 538 datos correctamente diligenciados. 
5 registros en formato F06, de los cuales fueron verificados 162 datos, presentándose 0 datos por corregir, lo que resultó en 162 datos correctamente diligenciados. 
El total de datos correctamente diligenciados fue de 700, de un total de datos verificados de 702.</t>
  </si>
  <si>
    <t>En el mes Mayo de 2021, se realizó la identificación de 144 hogares afectados por emergencias de origen natural o antrópico, en el marco de la Evaluación de Daños, Riesgo Asociado y Análisis de Necesidades - EDRAN Social. 
Se diligenciaron 84 registros, discriminados de la siguiente manera:
70 registros en formato F05, de los cuales fueron verificados 1.917 datos, presentándose 2 datos por corregir, lo que resultó en 1.915 datos correctamente diligenciados. 
14 registros en formato F06, de los cuales fueron verificados 756 datos, presentándose 0 datos por corregir, lo que resultó en el 100% de los datos diligenciados correctamente. 
El total de datos correctamente diligenciados fue de 2.671, de un total de datos verificados de 2.673.</t>
  </si>
  <si>
    <t>15/06/2021:
No se generan observaciones o recomendaciones respecto al análisis presentado en el seguimiento al indicador de gestión.</t>
  </si>
  <si>
    <r>
      <t>En el mes junio de 2021, se realizó la identificación de 223 hogares afectados por emergencias de origen natural o antrópico, en el marco de la Evaluación de Daños, Riesgo Asociado y Análisis de Necesidades - EDRAN Social, discriminados de la siguiente manera:
95 registros en formato F05, de los cuales fueron verificados 2.565 datos, presentándose 9 datos por corregir, lo que resultó en 2.556 datos correctamente diligenciados, 16 registros en formato F06, de los cuales fueron verificados 1.296 datos, presentándose 6 datos por corregir, lo que resultó en 1.290 datos  correctamente diligenciados. 
El total de datos correctamente diligenciados fue de 3.846, de un total de datos verificados de 3.861.
Durante el segundo trimestre de 2021, entre los meses de abril a junio, se identificaron un total de 420 hogares afectados por emergencias de origen natural o antrópico, en el marco de la Evaluación de Daños, Riesgo Asociado y Análisis de Necesidades - EDRAN Social. Se diligenciaron 220 registros, discriminados de la siguiente manera: 185 registros en formato F05 y 35 registros en formato F06, para un total de 7.236 datos verificados, de los cuales se presentaron 19 datos por corregir en su diligenciamiento, logrando un resultado de 7.217 datos correctamente diligenciados.
El porcentaje en abril fue del 99,72%, en mayo fue del 99,93% y en junio fue del 99,61%, resultando un porcentaje trimestra</t>
    </r>
    <r>
      <rPr>
        <sz val="9"/>
        <rFont val="Arial"/>
        <family val="2"/>
      </rPr>
      <t>l de 99,74%</t>
    </r>
    <r>
      <rPr>
        <sz val="9"/>
        <color theme="1"/>
        <rFont val="Arial"/>
        <family val="2"/>
      </rPr>
      <t xml:space="preserve"> de eficacia.</t>
    </r>
  </si>
  <si>
    <t>13/07/2021:
No se generan observaciones o recomendaciones respecto al análisis y evidencias presentados en el seguimiento al indicador de gestión.</t>
  </si>
  <si>
    <t>7752 - Contribución a la protección de los derechos de las familias especialmente de sus integrantes afectados por la violencia intrafamiliar en la ciudad de Bogotá</t>
  </si>
  <si>
    <t>PSS-7752-001</t>
  </si>
  <si>
    <t>Casos atendidos oportunamente en los Centros Proteger</t>
  </si>
  <si>
    <t>Medir la oportunidad de la atención a casos en los Centros Proteger</t>
  </si>
  <si>
    <t>Registro oportuno de datos en el sistema de información</t>
  </si>
  <si>
    <t xml:space="preserve">(No. de casos atendidos oportunamente en Centros Proteger / No. total de casos recibidos en Centros Proteger) * 100 </t>
  </si>
  <si>
    <t>Herramienta para registro y seguimiento de los niños y niñas en los Centros Proteger</t>
  </si>
  <si>
    <r>
      <t xml:space="preserve">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
</t>
    </r>
    <r>
      <rPr>
        <sz val="9"/>
        <color rgb="FF7030A0"/>
        <rFont val="Arial"/>
        <family val="2"/>
      </rPr>
      <t xml:space="preserve">
</t>
    </r>
    <r>
      <rPr>
        <sz val="9"/>
        <rFont val="Arial"/>
        <family val="2"/>
      </rPr>
      <t>Nota: el resultado del indicar al final de la vigencia será acumulado.</t>
    </r>
  </si>
  <si>
    <t>Informe parcial de atención a niños y niñas con corte a la fecha</t>
  </si>
  <si>
    <t>En los Centros Proteger se ha dado continuidad a la atención a niños,  niñas  y sus familias en el marco de la protección integral, en el mes de enero de 2021 se atendieron 120 niños y niñas (70 niñas y 50 niños). Se presentaron 15 ingresos de niños y niñas a los Centros Proteger (9 niñas y 6 niños). Las causas más frecuentes de ingreso durante este periodo fueron en su orden: negligencia (6 ingresos), violencia intrafamiliar (4 ingresos), abandono (3 ingresos)  extravío (1 ingreso),  emergencia social (1 ingreso). En el mismo periodo se presentaron 3 egresos (2 niñas – 1 niño) 2 casos por reintegro familiar y 1 caso por remisión a otra entidad. 
Durante el mes de enero de 2021, los equipos psicosociales de los Centros Proteger han dado continuidad a los procesos de intervención con familias, implementando diferentes estrategias, utilizando los medios tecnológicos existentes que se encuentran al alcance de las familias, fortaleciendo el vínculo afectivo de los niños – niñas con sus familias, esto con  el fin de continuar garantizando los procesos de atención integral al 100% de los casos activos y en seguimiento post egreso de todos los Centros Proteger.
Durante el mes de enero de 2021, el equipo técnico de la Subdirección para la familia ha realizado acompañamiento, monitoreo y seguimiento a cada una de las actividades programadas en la atención integral a niños y niñas y a la implementación de procesos de intervención con las familias, mediante el acompañamiento a diferentes estudios de casos. 
En el marco de la emergencia sanitaria, durante el mes de enero de 2021 se continuó trabajando con el fin de mantener espacios seguros que permitieron sortear los casos positivos de Covid-19 que se han venido presentando en algunos Centros Proteger realizando acciones conjuntas que permitieron determinar los cercos epidemiológicos requeridos para evitar la propagación del virus, trabajando  en Inter institucionalidad con las áreas de epidemiología de las Localidades correspondientes con el fin de realizar seguimiento y monitoreo a cada uno de los casos. Así mismo se ha dado continuidad al cumplimiento de los protocolos de bioseguridad existentes. 
Con el fin de garantizar el derecho a la recreación de los niños y niñas que se encuentran en los Centros Proteger, en el mes de enero se realizaron salidas pedagógicas, dando cumplimiento estricto a las medidas de bioseguridad, para garantizar la prevención del contagio por la Covid - 19 a los niños, niñas y sus cuidadores, dando cumplimiento al Protocolo “programación de actividades - salida pedagógica”.</t>
  </si>
  <si>
    <t>16/03/2021 No se generan observaciones o recomendaciones adicionales respecto al análisis presentado en el seguimiento al indicador de gestión.</t>
  </si>
  <si>
    <t>En los Centros Proteger se ha dado continuidad a la atención a niños,  niñas  y sus familias en el marco de la protección integral, en el mes de febrero de 2021 se atendieron 133 niños y niñas (75 niñas y 58 niños). Se presentaron 27 ingresos de niños y niñas a los Centros Proteger (14 niñas y 13 niños). Las causas más frecuentes de ingreso durante este periodo fueron en su orden: negligencia (20 ingresos), extravío (4 ingresos),  abandono (2 ingresos),  violencia intrafamiliar (1 ingreso). En el mismo periodo se presentaron 6 egresos (4 niñas – 2 niños) 5 casos por reintegro familiar y 1 caso por remisión a otra entidad externa.   
Durante el mes de febrero de 2021, los equipos psicosociales de los Centros Proteger han dado continuidad a los procesos de intervención con familias, implementando diferentes estrategias, utilizando los medios tecnológicos existentes y que se encuentran al alcance de las familias, fortaleciendo el vínculo afectivo de los niños – niñas con sus familias.  Debido a la contingencia de contratación en que se encuentra la Entidad, en el mes de febrero se realizaron dos reuniones de empalme en las cuales los equipos psicosociales de CURNN y La María, recibieron de manera provisional los casos de los C.P. Antonia Santos y Álvaro López con el fin de garantizar la continuidad de los procesos de atención integral al 100% de los casos activos y en seguimiento post egreso de todos los Centros Proteger.
En el marco del proyecto pedagógico, en el mes de febrero se dio continuidad a las actividades diarias programadas con los niños y niñas lo cual ha permitido afianzar habilidades, valores y hábitos en su cotidianidad y realizar el acompañamiento respectivo en el inicio del nuevo año escolar.
Durante el mes de febrero el equipo técnico de la Subdirección para la familia ha realizado acompañamiento, monitoreo y seguimiento a cada una de las actividades programadas en la atención integral a niños y niñas, así como a la implementación de procesos de intervención con las familias, mediante el acompañamiento en diferentes estudios de casos. 
En el marco de la emergencia sanitaria, durante el mes de febrero de 2021 en todos los Centros Proteger se  dio continuidad al cumplimiento de los protocolos de bioseguridad con el fin de mantener espacios seguros que permitieron sortear los casos positivos de Covid-19 que se han venido presentando en algunos Centros Proteger realizando acciones conjuntas que permitieron determinar los cercos epidemiológicos requeridos para evitar la propagación del virus, trabajando  en Inter institucionalidad con las áreas de epidemiología de las Localidades correspondientes con el fin de realizar seguimiento y monitoreo a cada uno de los casos. 
Con el fin de garantizar el derecho a la recreación de los niños y niñas que se encuentran en los Centros Proteger, en el mes de febrero algunos Centros Proteger realizaron salidas pedagógicas, dando cumplimiento estricto a las medidas de bioseguridad, para garantizar la prevención del contagio por la Covid - 19 a los niños, niñas y sus cuidadores, dando cumplimiento al protocolo “programación de actividades  - salida pedagógica”</t>
  </si>
  <si>
    <t>En los Centros Proteger se ha dado continuidad a la atención a niños,  niñas  y sus familias en el marco de la protección integral, en el periodo de enero a marzo de 2021 se atendieron 164 niños y niñas. 
En el periodo de enero a marzo de 2021, se reintegraron 29 niños y niñas a su medio familiar.  
Durante el mes de marzo, los equipos psicosociales de los Centros Proteger han dado continuidad a los procesos de intervención con familias, implementando diferentes estrategias, utilizando los medios tecnológicos existentes y que se encuentran al alcance de las familias, fortaleciendo el vínculo afectivo de los niños – niñas con sus familias. 
En el marco del proyecto pedagógico, en el mes de marzo se dio continuidad a las actividades diarias programadas con los niños y niñas lo cual ha permitido afianzar habilidades, valores y hábitos en su cotidianidad y realizar el acompañamiento respectivo en el inicio del nuevo año escolar.
Durante el mes de marzo el equipo técnico de la Subdirección para la familia ha realizado acompañamiento, monitoreo y seguimiento a cada una de las actividades programadas en la atención integral a niños y niñas, así como a la implementación de procesos de intervención con las familias, mediante el acompañamiento en diferentes estudios de casos. 
En el marco de la emergencia sanitaria, durante el mes de marzo de 2021 en todos los Centros Proteger se  dio continuidad al cumplimiento de los protocolos de bioseguridad con el fin de mantener espacios seguros que permitieron sortear los casos positivos de Covid-19 que se han venido presentando en algunos Centros Proteger realizando acciones conjuntas que permitieron determinar los cercos epidemiológicos requeridos para evitar la propagación del virus, trabajando  en Inter institucionalidad con las áreas de epidemiología de las Localidades correspondientes con el fin de realizar seguimiento y monitoreo a cada uno de los casos. 
Con el fin de garantizar el derecho a la recreación de los niños y niñas que se encuentran en los Centros Proteger, en el mes de marzo algunos Centros Proteger realizaron salidas pedagógicas, dando cumplimiento estricto a las medidas de bioseguridad, para garantizar la prevención del contagio por la Covid - 19 a los niños, niñas y sus cuidadores, dando cumplimiento al protocolo “programación de actividades - salida pedagógica”</t>
  </si>
  <si>
    <t>15/04/2021 No se generan observaciones o recomendaciones adicionales respecto al análisis presentado en el seguimiento al indicador de gestión.</t>
  </si>
  <si>
    <t>En los Centros Proteger se ha dado continuidad a la atención a niños, niñas y sus familias en el marco de la protección integral, en el mes abril de 2021 se atendieron 151 niños y niñas.
Así mismo durante el mes de abril de 2021 egresaron 21 niños y niñas de los cuales 9 fueron de sexo masculino y 12 de sexo femenino.
En el marco de la emergencia sanitaria, durante el mes de abril del año 2021 se continuó trabajando en el marco de la Inter institucionalidad con el fin de mantener espacios seguros que permitieron sortear los casos positivos de Covid- 19 que se han venido presentando en algunos Centros Proteger realizando acciones conjuntas que permitieron determinar los cercos epidemiológicos requeridos para evitar la propagación del virus y en acciones conjuntas organizar las cuarentenas.
Durante el mes abril de 2021 fue presentado y aprobado a la mesa técnica GIS de la entidad el Modelo de Atención Integral para los Centros Proteger y sus dos modalidades de atención:  Atención Integral a niños y niñas y procesos de restablecimientos de derechos con medida de ubicación institucional y atención integral a las familias de riesgo de pérdida de cuidado parental. 
Durante el mes de abril del año 2021 los equipos interdisciplinarios de los Centros Proteger han avanzado en diferentes estrategias de fortalecimiento de capacidades en las familias de los niños y niñas que ingresan al proceso de restablecimiento de derechos con medida de ubicación institucional, lo cual contribuye de manera significativa a crear ambientes protectores que eviten que los niños y niñas reingresen a los sistemas de protección
En el mes de abril de 2021 la Subdirección para la Familia y la Subdirección para la Infancia dan inicio a un proceso de articulación que permite aunar esfuerzos para ofrecer a las familias en riesgo de pérdida de cuidado parental un proceso de atención integral a partir de la construcción conjunta de una ruta de atención a las familias de las niñas y niños en situación o riesgo de trabajo infantil, así como las niñas y niños migrantes en situación de riesgo de vulneración de derechos, con el fin de ampliar la capacidad de respuesta a las situaciones de inobservancia, riesgo o amenaza de vulneración de derechos en la población de primera infancia, infancia y sus familias con el fin de prevenir la pérdida del cuidado parental, evitando  el ingreso de niños y niñas a los sistemas de protección, mediante el desarrollo de procesos de intervención corresponsables con las familias  encaminados a fortalecer capacidades de las familias, afianzando el vínculo afectivo y buscando la creación de entornos seguros que permitan la prevalencia de sus derechos.</t>
  </si>
  <si>
    <t>En los Centros Proteger se ha dado continuidad a la atención a niños,  niñas  y sus familias en el marco de la protección integral, en el periodo de enero a mayo de 2021 se atendieron 191 niños y niñas. En el periodo de enero a mayo de 2021, se reintegraron 70 niños y niñas a su medio familiar.  
Durante el mes de mayo, los equipos psicosociales de los Centros Proteger han dado continuidad a los procesos de intervención con familias, implementando diferentes estrategias, utilizando los medios tecnológicos existentes y que se encuentran al alcance de las familias, fortaleciendo el vínculo afectivo de los niños – niñas con sus familias. 
En el marco del plan pedagógico, en el mes de mayo se dio continuidad a las actividades diarias programadas con los niños y niñas lo cual ha permitido afianzar habilidades, valores y hábitos en su cotidianidad y realizar el acompañamiento respectivo.
Durante el mes de mayo el equipo técnico de la Subdirección para la familia ha realizado acompañamiento, monitoreo y seguimiento a cada una de las actividades programadas en la atención integral a niños y niñas, así como a la implementación de procesos de intervención con las familias, mediante el acompañamiento en diferentes estudios de casos. 
En el marco de la emergencia sanitaria, durante el mes de mayo de 2021 en todos los Centros Proteger se  dio continuidad al cumplimiento de los protocolos de bioseguridad con el fin de mantener espacios seguros que permitieron sortear los casos positivos de Covid-19 que se han venido presentando en algunos Centros Proteger realizando acciones conjuntas que permitieron determinar los cercos epidemiológicos requeridos para evitar la propagación del virus, trabajando  en Inter institucionalidad con las áreas de epidemiología de las Localidades correspondientes con el fin de realizar seguimiento y monitoreo a cada uno de los casos. 
En el mes de mayo de 2021 la Subdirección para la Familia y la Subdirección para la Infancia continuaron con el proceso de articulación que permite aunar esfuerzos para ofrecer a las familias en riesgo de pérdida de cuidado parental un proceso de atención integral a partir de la construcción conjunta de una ruta de atención a las familias de las niñas y niños en situación o riesgo de trabajo infantil, así como las niñas y niños migrantes en situación de riesgo de vulneración de derechos, con el fin de ampliar la capacidad de respuesta a las situaciones de inobservancia, riesgo o amenaza de vulneración de derechos en la población de primera infancia, infancia y sus familias con el fin de prevenir la pérdida del cuidado parental, evitando  el ingreso de niños y niñas a los sistemas de protección, mediante el desarrollo de procesos de intervención corresponsables con las familias  encaminados a fortalecer capacidades de las familias, afianzando el vínculo afectivo y buscando la creación de entornos seguros que permitan la prevalencia de sus derechos.</t>
  </si>
  <si>
    <t>15/06/2021 No se generan observaciones o recomendaciones adicionales respecto al análisis presentado en el seguimiento al indicador de gestión.</t>
  </si>
  <si>
    <t>En los Centros Proteger se ha dado continuidad a la atención a niños,  niñas  y sus familias en el marco de la protección integral, en el periodo de enero a junio de 2021 se atendieron 208 niños y niñas. En el periodo de enero a junio de 2021, se reintegraron 89 niños y niñas a su medio familiar. 
En lo relacionado con el indicador de oportunidad , este corresponde a un 96.8%  lo que evidencia que los procesos de atención  integral a niños y niñas con medida de medida de ubicación institucional  en los Centros Proteger  se cumplen de acuerdo con los  términos  establecidos en el marco de la legislación vigente. 
Durante el mes de junio, los equipos psicosociales de los Centros Proteger han dado continuidad a los procesos de intervención con familias, implementando diferentes estrategias, utilizando los medios tecnológicos existentes que se encuentran al alcance de las familias, fortaleciendo el vínculo afectivo de los niños – niñas con sus familias. 
En el marco del plan pedagógico, en el mes de junio se dio continuidad a las actividades diarias programadas con los niños y niñas lo cual ha permitido afianzar habilidades, valores y hábitos en su cotidianidad y realizar el acompañamiento respectivo.
Durante el mes de junio el equipo técnico de la Subdirección para la familia ha realizado acompañamiento, monitoreo y seguimiento a cada una de las actividades programadas en la atención integral a niños y niñas, así como a la implementación de procesos de intervención con las familias. 
En el marco de la emergencia sanitaria, durante el mes de junio de 2021 en todos los Centros Proteger se  dio continuidad al cumplimiento de los protocolos de bioseguridad con el fin de mantener espacios seguros que permitieron sortear los casos positivos de Covid-19  que se han venido presentando en algunos Centros Proteger, realizando acciones conjuntas que permitieron determinar los cercos epidemiológicos requeridos para evitar la propagación del virus, trabajando  en Inter institucionalidad con las áreas de epidemiología de las Localidades correspondientes con el fin de realizar seguimiento y monitoreo a cada uno de los casos.
En el mes de junio en el Centro Único de Recepción de niños y niñas (CURNN) se presentó un brote de varicela en niños y niñas, lo cual obligo a que el Centro estuviera en cuarentena y se avanzara en la atención de los casos conjuntamente con el área de epidemiología de la Sub red Centro Oriente. Así mismo y de acuerdo con las valoraciones realizadas a cada uno de los niños y niñas y sus familias se pudo avanzar en el reintegro de varios niños y niñas a su medio familiar. 
Desde el 1° de junio del año en curso se inició la implementación de la modalidad de fortalecimiento familiar,  las 73 las familias que han ingresado a esta modalidad han sido identificadas en los diferentes territorios, referenciadas por los diferentes proyectos y servicios de la entidad. En la actualidad se trabaja articuladamente con los servicios de la Subdirección para la Infancia: Centro Abrazar, Estrategia móvil y Centros Amar</t>
  </si>
  <si>
    <t>14/07/2021 Para favor ajustar el avance cuantitativo en numero y de acuerdo a la formula de calculo, así mismo, adicionar el análisis de estas cifras. Adicionalmente, verificar la evidencia, ya que se reporta una base y no un "Informe parcial de atención a niños y niñas con corte a la fecha", de acuerdo a lo formulado.
15/07/2021 Por favor verificar la evidencia de acuerdo a la formulación del indicador.
16/07/2021No se generan observaciones o recomendaciones adicionales, respecto al análisis presentado en el seguimiento al indicador de gestión.</t>
  </si>
  <si>
    <t>7757 - Implementación de  estrategias y servicios integrales para el abordaje del fenómeno de habitabilidad en calle en Bogotá</t>
  </si>
  <si>
    <t>PSS-7757-001</t>
  </si>
  <si>
    <t xml:space="preserve">Personas en riesgo de habitar la calle atendidas mediante la estrategia de prevención </t>
  </si>
  <si>
    <t>Medir el número de personas en riesgo de habitar la calle identificadas y atendidas mediante la estrategia de prevención de la habitabilidad en calle.</t>
  </si>
  <si>
    <t>Identificación del nivel de riesgo de las personas vinculadas en la estrategia de prevención
Gestión de los recursos necesarios para la atención de las personas identificadas.</t>
  </si>
  <si>
    <t>(Número de personas en riesgo atendidas mediante la estrategia / Número de personas identificadas en riesgo de habitar la calle mediante la estrategia) * 100</t>
  </si>
  <si>
    <t xml:space="preserve">
Base de datos de personas en riesgo atendidas subdirección para la adultez
Base de datos instrumento de tamizaje Subdirección para la Adultez </t>
  </si>
  <si>
    <t>El valor del numerador corresponde al número de personas en riesgo registradas como atendidas en la base de datos de la subdirección para la adultez, comparado con el número de personas identificadas en riesgo registradas en la base de datos de la herramienta de tamizaje.
Nota: el reporte acumulado corresponde a la suma de los valores reportados en el trimestre.</t>
  </si>
  <si>
    <t>Reporte de las personas atendidas en el periodo vs las personas identificadas mediante la herramienta de tamizaje.</t>
  </si>
  <si>
    <t>En el mes de enero comenzó la implementación gradual de la estrategia territorial para la prevención y atención del riesgo de habitar calle en la ciudad. Se priorizaron las localidades de Tunjuelito, Fontibón y Engativá para el ejercicio, adelantándose labores con miras a la comprensión de las dinámicas de cada territorio que configuran riesgos para el inicio de vida en calle. Esta comprensión permitirá la construcción de planes de trabajo locales dirigidos a la mitigación de riesgos, así como el desarrollo de la ruta de atención a personas en riesgo.</t>
  </si>
  <si>
    <t>15/03/2021 No se generan observaciones o recomendaciones adicionales respecto al análisis presentado en el seguimiento al indicador de gestión.</t>
  </si>
  <si>
    <t>En el mes de febrero se abordó a seis personas en posible riesgo de habitabilidad en calle, las cuales se identificaron a través del acercamiento con las Subdirecciones Locales de Integración Social; cuatro personas de las localidades priorizadas de Tunjuelito, Engativá y Fontibón, y dos de la localidad de Los Mártires. Sin embargo, después de una primera aproximación profesional sólo una persona se encontró efectivamente en posible riesgo de habitabilidad en calle, por lo que se le aplicó el instrumento de tamizaje. Así mismo, y como parte del momento 1 de la ruta de atención a personas en riesgo, se adelantaron tres ejercicios de cartografía social en las localidades priorizadas, además de varios recorridos por posibles entornos de riesgo de dichos territorios.</t>
  </si>
  <si>
    <t>El reporte del primer trimestre de 2021 contempla, por un lado, las acciones realizadas en el mes de enero, que permitieron avanzar en la comprensión de dinámicas territoriales conducentes a la generación de riesgos para el inicio de vida en calle.
En el mes de marzo, partiendo del acercamiento con fuentes de información locales y de la participación en espacios de articulación interinstitucional, se efectuó el abordaje de diferentes personas referidas en posible riesgo. Como base del abordaje se implementó el instrumento de tamizaje, lo cual permitió la identificación de 10 personas en situación de riesgo, quienes desarrollan sus actividades cotidianas en las localidades de Usme, Kennedy, Los Mártires y Puente Aranda.
A las 11 personas identificadas en riesgo durante el trimestre (incluyendo la persona identificada en el mes de febrero) se les ofrecieron rutas de atención de acuerdo con su situación y sus intereses particulares. Se activaron rutas a 9 de ellas, de las cuales, a su vez, 7 continuaron en seguimiento.
Se observa que el indicador obtenido al cierre de marzo, de 64% de eficiencia, se acerca en 91% a la meta proyectada para la vigencia 2021, correspondiente a 70% de eficiencia.</t>
  </si>
  <si>
    <t>15/04/2021 Verificar el avance cuantitativo y complementar con la gestión del trimestre, ya que aparentemente solo se esta tomando la gestión de marzo y no se contempla la de enero y febrero, tanto en el avance cuantitativo como en el cualitativo. En este mismo sentido, verificar y complementar la evidencia.
20/04/2021 No se generan observaciones o recomendaciones adicionales respecto al análisis presentado en el seguimiento al indicador de gestión.</t>
  </si>
  <si>
    <t>Al cierre del mes de abril se identificaron 15 personas en posible riesgo de habitabilidad en calle, mediante ejercicios de articulación interinstitucional. A estas personas se les aplicó el instrumento de tamizaje, y subsecuentemente se les ofrecieron rutas de atención de acuerdo con sus niveles de riesgo reportados. Se activaron rutas de atención específicamente a 11 ciudadanos, con el siguiente alcance:
- Dos personas comenzaron a recibir acompañamiento institucionalizado en el Centro de Desarrollo Integral y Diferencial - Proyecto de Vida (CEDID-PV).
- Tres personas emprendieron planes de atención individual en territorio.
- Seis personas más fueron objeto de orientación y/o referenciación según sus necesidades, dejando abierta sin embargo la opción de activar planes de atención en territorio.</t>
  </si>
  <si>
    <t>13/05/2021 No se generan observaciones o recomendaciones respecto al análisis presentado en el seguimiento al indicador de gestión.</t>
  </si>
  <si>
    <t xml:space="preserve">En el periodo de mayo de 2021, se continuó llevando a cabo la consolidación de información de posibles casos de riesgo por medio de espacios y canales de comunicación (primeros acercamientos partiendo de fuentes de comunicación locales, espacios interinstitucionales y servicios). A partir de este proceso se aplicó el instrumento de tamizaje del riesgo de habitabilidad en calle a dieciocho 18 personas en posible riesgo, activándose ruta de atención a 15 de ellas, de la siguiente manera:
- Siete personas comenzaron a recibir acompañamiento institucionalizado en el Centro de Desarrollo Integral y Diferencial - Proyecto de Vida (CEDID-PV) 
- Una persona emprendió plan de atención individual en territorio 
- Siete personas más fueron objeto de orientación y/o referenciación según sus necesidades, con opción de activárseles plan de atención en calle de llegar a requerirse. </t>
  </si>
  <si>
    <t>Para este segundo trimestre, se evidencia un crecimiento del 32% en la consolidación de información de posibles casos de riesgo, respecto a la primera medición, relacionada con el indicador creciente de eficiencia. A partir de este proceso se implementó la herramienta “Instrumento de tamizaje del nivel de riesgo de inicio de la habitabilidad en calle” a treinta y ocho (38) personas identificadas en posible riesgo, activando la ruta de atención a treinta y tres (33) de ellas con las siguientes particularidades. 
Ocho (8) personas comenzaron a recibir acompañamiento institucionalizado en el Centro de Desarrollo Integral y Diferencial - Proyecto de Vida (CEDID-PV), dos (2) personas en el Centro de desarrollo de capacidades para mujeres, nueve (9) personas emprendieron plan de atención individual en territorio; y catorce (14) personas fueron objeto de orientación y/o referenciación según sus necesidades, dejando abierta sin embargo la opción de activárseles planes de atención en calle.
En lo particular, se concluye que para la actual medición tenemos un porcentaje de avance acumulado del indicador del 87%, superando las expectativas fijadas y evidenciando la asertividad en la implementación de estrategias de prevención del fenómeno de la habitabilidad en calle.</t>
  </si>
  <si>
    <t>13/07/2021  No se generan observaciones o recomendaciones respecto al análisis presentado en el seguimiento al indicador de gestión.</t>
  </si>
  <si>
    <t>7757 - Implementación de estrategias y servicios integrales para el abordaje del fenómeno de habitabilidad en calle en Bogotá</t>
  </si>
  <si>
    <t>PSS-7757-002</t>
  </si>
  <si>
    <t>Circular N° 022 del 28/08/2020</t>
  </si>
  <si>
    <t xml:space="preserve">Ciudadanas y ciudadanos habitantes de calle atendidos mediante los planes de atención individual para el desarrollo de capacidades </t>
  </si>
  <si>
    <t>Medir el número de personas habitantes de calle atendidos mediante los planes de atención individual para el desarrollo de capacidades.</t>
  </si>
  <si>
    <t>Identificación de las ciudadanas y ciudadanos habitantes de calle para su atención mediante los planes de atención.</t>
  </si>
  <si>
    <t>(Número de personas atendidas mediante los planes de atención individual para el desarrollo de capacidades / Número de personas identificadas como potenciales para ser atendidos mediante los planes de atención individual para el desarrollo de capacidades) * 100</t>
  </si>
  <si>
    <t>Registro Ruta Individual de Derechos en SIRBE
Base de datos instrumento de identificación para planes de atención individual para el desarrollo de capacidades de la Subdirección para la Adultez</t>
  </si>
  <si>
    <t xml:space="preserve">Para el cálculo del número de ciudadanas y ciudadanos habitantes de calle atendidos en la Ruta Individual de Derechos (numerador) se deben consultar las personas únicas atendidas teniendo en cuenta el tipo de actuación de estado "2 INTERVENCION" durante el periodo de consulta, realizando la misma de la siguiente manera: 1. Ingresar a la herramienta SIRBE, pestaña superior "consulta" seleccionar "estado y actuaciones", luego seleccionar "consulta de actuaciones" 2. Definir el proyecto, modalidad Contacto y atención en calle- submodalidad Ruta Individual de derechos-RID, 3. Los campos siguientes de SLIS, CDS, localidad donde vive el beneficiario y filtro por actuaciones se dejan en blanco y solo se diligenciará la fecha inicial y la fecha final. 4. Se seleccionan las variables básicas necesarias, teniendo en cuenta nombre corto CDS para definir localidad y actuación. Sin embargo, para este conteo solo se filtrarán las actuaciones de (Acompañamiento al proceso, Compromiso a derechos, Seguimiento a derechos). 5. Seleccionar Generar y exportar, comparado con el número de ciudadanas y ciudadanos habitantes de calle registrados en la base de datos del instrumento de identificación de la subdirección.
Esta información debe cruzarse con la información del (denominador) suministrada por la Subdirección para la Adultez mediante la Base de datos del instrumento para la identificación de planes de atención individual para el desarrollo de capacidades información recopilada mediante la Aplicación del instrumento de identificación de posibles PIDC
Nota: el reporte acumulado para la vigencia corresponde a la suma de los valores reportados en el trimestre.
</t>
  </si>
  <si>
    <t>Reporte de las personas atendidas mediante los planes de atención individual para el desarrollo de capacidades vs personas identificadas como potenciales.</t>
  </si>
  <si>
    <t>En el mes de enero continuó la aplicación del instrumento dispuesto para la identificación de posibles beneficiarios de Planes de Atención Individual para el Desarrollo de Capacidades (PIDC). Esto permitió identificar a nuevas ciudadanas y ciudadanos habitantes de calle interesados en acceder a atención por parte de los equipos territoriales para el desarrollo de sus capacidades; y en la misma medida, permitió focalizar acciones en los diferentes territorios.
La apertura de nuevos planes de atención se dio especialmente en las localidades de Usaquén, Los Mártires, La Candelaria, Kennedy y Puente Aranda. De igual modo, se prosiguió con el acompañamiento del equipo profesional a las y los ciudadanos habitantes de calle previamente vinculados a planes de atención.</t>
  </si>
  <si>
    <t>En el mes de febrero se continuó aplicando el instrumento para el reconocimiento de posibles beneficiarios de PIDC. Esto permitió identificar a nuevas personas habitantes de calle que deciden ser atendidas por los equipos territoriales en aras del desarrollo de sus capacidades, dando pie así para la focalización de acciones en los diferentes territorios.
En febrero se evacuaron 71 PIDC por cierre satisfactorio, incompleto u operativo, y se abrieron nuevos PIDC en las localidades de Antonio Nariño, Ciudad Bolívar, Puente Aranda, Engativá, Santa Fe y Tunjuelito. De igual modo, se continuó con el abordaje por parte del equipo profesional a las y los ciudadanos previamente vinculados a planes de atención.</t>
  </si>
  <si>
    <t>Por cuanto refiere al primer trimestre del año, se avanzó en la identificación de posibles beneficiarios de Planes de Atención Individual para el Desarrollo de Capacidades (PIDC), así como en el acompañamiento a las y los ciudadanos que escogieron llevar a cabo dichos procesos. Esto permitió, entre otras cosas, focalizar acciones de la estrategia de abordaje territorial en diferentes territorios.
Durante el mes de enero se aplicó el instrumento dispuesto para la identificación de posibles beneficiarios de PIDC a 29 personas habitantes de calle, mientras que en el mes de febrero se aplicó el instrumento a 50 personas. En el mes de marzo el margen de aplicación de la herramienta se limitó a dos personas, dada la reducción en la disponibilidad de equipo asociada a los procesos contractuales del inicio de la vigencia 2021. Sin embargo, en el curso del mes se realizó un análisis de la información consignada en la base de datos correspondiente al instrumento de identificación de posibles PIDC, lo cual permitió verificar avances en los planes de atención abiertos y errores en el registro de datos.
En el curso del trimestre se logró un total de 42 personas con PIDC, ubicadas principalmente en las localidades de Barrios Unidos, Rafael Uribe, Teusaquillo, Tunjuelito y Los Mártires.
Se observa que el indicador obtenido para el cierre de marzo, de 52% de eficiencia, se acerca en 74% a la meta proyectada para la vigencia 2021, correspondiente a 70% de eficiencia.</t>
  </si>
  <si>
    <t>15/04/2021 Verificar el avance cuantitativo y complementar con la gestión del trimestre, ya que aparentemente solo se esta tomando la gestión de marzo y no se contempla la de enero y febrero. Tanto en el avance cuantitativo como en el cualitativo.
20/04/2021 No se generan observaciones o recomendaciones adicionales respecto al análisis presentado en el seguimiento al indicador de gestión.</t>
  </si>
  <si>
    <t xml:space="preserve">En el mes de abril se continuó con el análisis de la base de datos resultante de la aplicación del instrumento para la identificación de posibles participantes en Planes de Atención Individual para el Desarrollo de Capacidades (PIDC). Esto con el fin de evidenciar los avances en la implementación de los planes, así como posibles errores en el registro de información.
Igualmente, se realizó seguimiento a los compromisos establecidos con las ciudadanas y los ciudadanos habitantes de calle que ya se encontraban vinculados a planes de atención.
</t>
  </si>
  <si>
    <t>Se hizo revisión y seguimiento de los procesos establecidos con ciudadanas y ciudadanos habitantes de calle vinculados a Planes Individuales para el Desarrollo de Capacidades (PIDC). Esta revisión se realizó de manera conjunta con el equipo profesional interdisciplinario (psicología, trabajo social, pedagogía reeducativa).
Así mismo, se hizo seguimiento de los compromisos establecidos con las ciudadanas y los ciudadanos habitantes de calle que ya se encontraban vinculados a PIDC, principalmente en relación con el restablecimiento de derechos en salud, la identidad, la educación y el fortalecimiento de redes familiares y sociales.</t>
  </si>
  <si>
    <t>Para el segundo reporte acumulado trimestral se destaca la continuidad en la revisión y seguimiento a los procesos establecidos con ciudadanas y ciudadanos habitantes de calle vinculados a PIDC, gestión que adelantó el equipo interdisciplinar con abordaje en psicología, trabajo social y pedagogía reeducativa. Es así como los profesionales logran identificar los procesos que finalizaron exitosamente por cumplimiento de los objetivos planteados y, en contraposición, aquellos que se cerraban por incumplimiento de los compromisos pactados.  En el mismo sentido, se realizó seguimiento a los compromisos establecidos con las ciudadanas y los ciudadanos habitantes de calle que ya se encontraban vinculados a los planes de atención, principalmente los relacionados con el restablecimiento de los derechos a la salud, la identidad, a la educación y el fortalecimiento de las redes familiares y sociales. Es así como se obtiene un porcentaje acumulado para la vigencia del indicador del 50%, que corresponde a cuarenta y dos (42) personas vinculadas a Planes Individuales para el Desarrollo de Capacidades (PIDC), de ochenta y cuatro (84) personas identificadas como potenciales habitantes de calle a atender mediante los planes de atención individual para el desarrollo de capacidades.</t>
  </si>
  <si>
    <t>13/07/2021 Se recomienda anexar un análisis respecto al avance del segundo trimestre y su respectiva justificación del 0%. Verificar la evidencia "Base de datos identificación posibles PIDC" ya que se reportan 2 registros adicionales.
16/07/2021 1  No se generan observaciones o recomendaciones adicionales, respecto al análisis presentado en el seguimiento al indicador de gestión</t>
  </si>
  <si>
    <t>PSS-7757-003</t>
  </si>
  <si>
    <t xml:space="preserve">
Personas que participan en las acciones propuestas por la estrategia de abordaje comunitaria</t>
  </si>
  <si>
    <t xml:space="preserve">
Medir el número de personas que participan en las acciones propuestas por la estrategia de abordaje comunitaria.</t>
  </si>
  <si>
    <t>Identificación de actores sociales para la vinculación del desarrollo de capacidades colectivas para la transformación de imaginarios.</t>
  </si>
  <si>
    <t>(Número de personas que participan en educación en calle / Número de personas identificadas en los territorios mediante el mapeo de actores sociales)*100</t>
  </si>
  <si>
    <t>Contacto y atención en calle - Educación en calle del SIRBE
Base de datos instrumento de mapa de actores sociales de la Subdirección para la Adultez</t>
  </si>
  <si>
    <t>El valor del numerador corresponde con el número de personas atendidas en acciones de la estrategia de abordaje comunitaria (1. Ubicar y seleccionar en la parte superior de la pantalla la opción "Consultas". 2. Seleccionar la opción "Consulta información cursos" y luego "Cursos registrados" 3. Seleccionar el proyecto.  4. Desplegar la modalidad de "Contacto y atención en calle" y seleccionar la submodalidad "Educación en calle". 5. En actuación seleccionar "Educación en calle".  6. En la pestaña de "Información de cursos" se debe de diligenciar, en los espacios de filtros de fechas, en la opción que "Cuya fecha de inicio este entre" se debe diligenciar la fecha inicial de consulta. Y en el filtro "Cuya fecha de fin este entre" se debe diligenciar la fecha final de la consulta, los demás espacios de fecha no se deben de seleccionar. Las variables de consulta para esta pestaña son: actividad, código del curso, fecha fin, fecha inicio, nombre corto del CDS, nombre del curso, asistentes asignados e instructor. 7. Para conocer los asistentes a estos cursos se debe de seleccionar la pestaña de "Información de beneficiarios inscritos en curso y seleccionar las variables básicas de consulta como nombre, apellidos etc.), Comparado con el número total de personas registradas en la base de datos de mapa de actores sociales de la subdirección para la Adultez.
Nota: el reporte acumulado corresponde a la suma de los valores reportados semestralmente.</t>
  </si>
  <si>
    <t>Reporte de las personas que participan en las acciones de la estrategia de abordaje comunitaria vs personas identificadas en el territorio mediante el mapa de actores sociales.</t>
  </si>
  <si>
    <t>El equipo de la estrategia de abordaje comunitario llevó a cabo acciones en las localidades priorizadas de Santa Fe y Antonio Nariño, como base para emprender labores progresivamente en el resto de la ciudad. Se avanzó en la identificación de conflictos sociales asociados al fenómeno de habitabilidad de calle en estos territorios, y se programaron escenarios de diálogo comunitario consecuentemente con ello.
Las tareas adelantadas resultan fundamentales en aras de la vinculación de actores sociales a los espacios de diálogo por organizar en los meses venideros.</t>
  </si>
  <si>
    <t>Partiendo del acercamiento realizado en la localidad de Santa Fe, para el mes de febrero se identificaron y caracterizaron seis actores sociales del barrio Las Nieves, el cual se priorizó a partir de la mesa de habitabilidad en calle del mes de enero. Cada uno de los actores referidos se registró en la matriz de identificación y caracterización del mapeo de actores, a través de la herramienta en línea ODK. Esto como base para la convocatoria de espacios de diálogo en el siguiente mes.</t>
  </si>
  <si>
    <t>Se identificaron y caracterizaron cuatro actores sociales estratégicos (líderes) del sector de la avenida Caracas en la localidad de Antonio Nariño, zona que fue priorizada por la comunidad para iniciar un proceso de mediación y concertación en relación con el fenómeno de habitabilidad en calle. Se realizaron diálogos comunitarios sobre el fenómeno en el sector de la Caracas, así como en el barrio Las Nieves de la localidad de Santa Fe. En el primer espacio se indagó sobre las percepciones de la comunidad frente a la habitabilidad en calle, mientras que en el segundo espacio se abordaron imaginarios sociales a partir de una dinámica de mito o realidad. Además, en ambos escenarios se llevaron a cabo ejercicios de cartografía social, que permitieron identificar puntos a intervenir de manera conjunta con la comunidad.</t>
  </si>
  <si>
    <t>15/04/2021 No se generan observaciones o recomendaciones respecto al análisis presentado en el seguimiento al indicador de gestión.</t>
  </si>
  <si>
    <t>Para el mes de abril no se involucraron actores sociales en espacios de dialogo, pues se inició el proceso de reinducción al equipo territorial en la estrategia de abordaje comunitario. Sin embargo, en la última semana del mes inició el retorno de los profesionales locales a sus territorios designados, lo cual permitió reactivar las mesas de habitabilidad en calle como espacios de articulación institucional y participación ciudadana. Se realizaron mesas en 15 de las 19 localidades urbanas de la ciudad, lográndose así coordinar con actores clave la organización de diálogos comunitarios para los próximos meses.</t>
  </si>
  <si>
    <t>Para el mes de mayo, se avanzó en la identificación de actores estratégicos y en el desarrollo de diálogos comunitarios en varias localidades priorizadas, ejercicios que dieron cuenta de la comprensión del fenómeno de habitabilidad en calle y de relaciones establecidas alrededor de él. Se reconocieron y caracterizaron 19 actores sociales clave: ocho en la localidad de Puente Aranda, cinco en la localidad de Usme y seis en la localidad de Santa Fe. Partiendo de ello, se definieron tres zonas para la realización de ejercicios de diálogo comunitario: el barrio El Guavio de la localidad de Santa Fe, el barrio Brasilia de la localidad de Usme y el barrio La Guaca de la localidad de Puente Aranda. Estas actividades fueron espacio para intercambiar saberes, expresar emociones e indagar sobre imaginarios existentes en torno a la habitabilidad de calle. Además permitieron establecer acuerdos de convivencia y de trabajo mancomunado con los actores participantes, como base para la resignificación del fenómeno social.</t>
  </si>
  <si>
    <t>Durante este primer semestre se logró avanzar en la identificación y caracterización de diferentes actores sociales y comunitarios, ejercicio que se obtiene gracias a las diversas actividades que, en el marco de la lectura territorial realizan los equipos territoriales, recorridos territoriales, verificación de derechos de petición, reuniones con líderes comunales y barriales, entre otros, permiten el acercamiento, su relación con el fenómeno y la invitación a participar en el ejercicio de dialogo comunitario, con el fin de mediar en las distintas situaciones derivadas de la presencia del fenómeno social de habitabilidad en calle, fortaleciendo las capacidades del territorio y los actores, así como movilizar los mismos para la resolución de dichos conflictos y la resignificación social del fenómeno. 
Es así como, en lo corrido de enero a junio, se obtiene un porcentaje de avance acumulado del indicador del 72%, con la participación de 136 personas en las acciones propuestas por la estrategia de abordaje comunitaria.</t>
  </si>
  <si>
    <t>13/07/2021 No se generan observaciones o recomendaciones respecto al análisis presentado en el seguimiento al indicador de gestión.</t>
  </si>
  <si>
    <t>PSS-7757-004</t>
  </si>
  <si>
    <t>Servicios adaptados desde los enfoques diferencial, de género y territorial para la atención de ciudadanas y ciudadanos habitantes de calle o en riesgo de estarlo</t>
  </si>
  <si>
    <t>Medir el número de servicios adaptados desde los enfoques diferencial, de género y territorial para la atención de ciudadanas y ciudadanos habitantes de calle o en riesgo de estarlo.</t>
  </si>
  <si>
    <t>Adaptar la prestación de los servicios, brindando una atención diferencial con enfoque de género y territorial.</t>
  </si>
  <si>
    <t>(Número de servicios adaptados desde los enfoques diferencial, de género y territorial / Número de servicios en funcionamiento) *100</t>
  </si>
  <si>
    <t>Herramienta de valoración y seguimiento de la implementación de los enfoques diferencial, de género y territorial de la Subdirección para la Adultez</t>
  </si>
  <si>
    <t>El valor del numerador corresponde al número de servicios adaptados con enfoque diferencial, de género y territorial verificados a partir de la implementación de la herramienta de valoración y seguimiento, comparados con el número de servicios en funcionamiento por vigencia.</t>
  </si>
  <si>
    <t>Reporte del avance en la adaptación de los enfoques en los servicios en funcionamiento.</t>
  </si>
  <si>
    <t>En enero de 2021 se continuó con la adaptación de las modalidades de servicio a los enfoques diferencial, de género y territorial. En este sentido, desde el eje de ampliación de capacidades y desde el equipo técnico de la Subdirección para la Adultez se avanzó en la definición de acciones formativas con el talento humano de las modalidades, a fin de proporcionar herramientas que faciliten la comprensión e implementación de los referidos enfoques. Además se desarrollaron acciones encaminadas a la preparación para la apertura de una nueva modalidad de atención sociosanitaria, que permita un tratamiento diferencial frente a situaciones de salud experimentadas por las y los ciudadanos habitantes de calle.</t>
  </si>
  <si>
    <t>Durante el periodo, en lo que refiere al enfoque de género, se articuló con la Secretaría Distrital de la Mujer para realizar ejercicios pedagógicos sobre cuidado menstrual con las ciudadanas participantes del proyecto. Así mismo se adelantó un proceso de  trabajo con los equipos profesionales para la inclusión del cuidado menstrual en la atención a la población.
De la mano con las diferentes unidades operativas, se desarrolló un ciclo de cine diferencial que incluyó talleres reflexivos sobre las temáticas de las películas proyectadas, y una discusión de cierre en modalidad virtual con aportes de panelistas invitados.
En las unidades operativas se llevaron a cabo acciones diferenciales con miras a atender a la población adulta mayor que está en espera de ser trasladada a los centros de protección de la Subdirección para la Vejez. Además, en lo relevante a las personas que presentan situaciones de salud transitorias o permanentes y que requieren atención especial, se dio apertura al Centro Socio-sanitario para Ciudadanos y Ciudadanas Habitantes de Calle - Balcanes.</t>
  </si>
  <si>
    <t>En articulación con la Secretaría Distrital de la Mujer, se realizó una jornada de instrucción a los equipos profesionales de las diferentes modalidades en lo referente a la estrategia de cuidado menstrual. A la vez se desarrollaron espacios con mujeres participantes del CEDID-PV y el Centro de Autocuidado Puente Aranda.
Desde el Eje de Ampliación de Capacidades se adelantaron actividades conmemorativas del día de la mujer. Éstas incluyeron la elaboración de un mural en homenaje a mujeres icónicas colombianas, la realización de un taller sobre habitabilidad en calle con mujeres de las distintas modalidades, el estampado de camisetas con mensajes reflexivos de mujeres que se encuentran en proceso de deshabituación de la vida en calle, y la realización del ejercicio "Urna del Cuidado", con ocasión del cual miembros de la comunidad enviaron mensajes de apoyo a las mujeres participantes del proyecto.
Por otra parte, el equipo del Centro Socio-sanitario Balcanes avanzó en la atención diferencial de ciudadanas y ciudadanos que ingresaron a la modalidad tanto por situaciones de salud como por edad avanzada.</t>
  </si>
  <si>
    <t xml:space="preserve">Durante el periodo se tuvieron acercamientos con el Centro de Rehabilitación para Adultos Ciegos (CRAC), a fin de facilitar el desarrollo de procesos de inclusión diferenciales en lo pertinente a población con discapacidad visual. Se mantuvo y fortaleció la atención diferencial ofrecida por el Centro Socio-sanitario Balcanes a la población con requerimientos médicos, incluyendo en este marco a las personas trasladadas desde el Centro de Alta Dependencia (que finalizó contrato de operación el día 17 de abril). A su vez, desde el eje de ampliación de capacidades se avanzó en la caracterización de apoyos en casos de discapacidad para la postulación a servicios complementarios, tarea que tuvo lugar en el Centro Balcanes, en el Hogar de Paso Los Mártires y en el CEDID-PV.
De manera conjunta entre el equipo técnico y el eje de ampliación de capacidades, se preparó y desarrolló la actividad "Día de conmemoración y solidaridad con las Víctimas del Conflicto Armado". Esta actividad se llevó a cabo simultáneamente en el CEDID-PV y el Centro Balcanes, el día 9 de abril. A través de ella, entre otras cosas, se buscó sensibilizar sobre las situaciones de conflicto que inciden de alguna manera en el fenómeno de habitabilidad en calle. </t>
  </si>
  <si>
    <t>Se diseñó un instrumento para el seguimiento a las actividades con enfoque de género, diferencial y territorial que desarrollan las modalidades y estrategias del proyecto 7757. En la implementación uncial de la herramienta, se recopiló información de 17 ejercicios realizados bajo los enfoques en cuestión por el CEDID-PV, la Comunidad de Vida El Camino, el Hogar de Paso Los Mártires, el Centro de Autocuidado Puente Aranda, el Centro de Autocuidado Voto Nacional y la estrategia de abordaje en calle.
Se habilitó la atención a mujeres habitantes de calle en el Hogar de Paso Bakatá. A su vez se avanzó en la implementación de la estrategia de dignidad menstrual, conjuntamente con la Secretaría Distrital de la Mujer. En este marco se llevó a cabo una actividad con todas las unidades operativas del proyecto, aplicando la metodología de Educación Menstrual para el Autocuidado y el Autoconocimiento (EMAA).
Por su parte, el Eje de Ampliación de Capacidades organizó un concierto para la celebración del día de la afrocolombianidad, y un acto de sensibilización en conmemoración del día Internacional contra la homofobia, la transfobia y la bifobia.</t>
  </si>
  <si>
    <t xml:space="preserve">A junio de 2021, atendiendo las recomendaciones y como producto de la reunión con el equipo técnico, se rediseñó el instrumento de seguimiento a las actividades que desarrollan las modalidades y estrategias del proyecto de inversión 7757. Posteriormente, se realizó una guía de diligenciamiento del instrumento de recolección de información y se envió por correo electrónico a las y los líderes de las unidades operativas del proyecto. La herramienta que se utilizó fue un formato de recolección de información por “google forms” que diligenciaron las modalidades y estrategias entre el 28 de junio y el 1 de julio de 2021. Como resultado se obtuvo el reporte y validación de 14 actividades en las modalidades con enfoque de género, diferencial y territorial. En este sentido, se destacan las actividades adelantadas en el Centro De Autocuidado Voto Nacional, Comunidad De Vida El Camino, Centro De Atención Sociosanitaria Para Habitantes De Calle, Centro De Desarrollo Integral y Diferencial Proyecto De Vida (CEDID-PV). Así mismo, se realizó socialización con las modalidades que entraron en funcionamiento, “Comunidad de Vida El Rosario” y “Centro de Atención a Mujeres y la Estrategia de Prevención del Fenómeno De Habitabilidad En Calle”, “Abordaje Territorial”, “Estrategia Móvil de Abordaje en Calle”. El Eje de Ampliación de Capacidades y Generación de Oportunidades lideró un proyecto de arte plástico llamado “Mutageno” donde se sensibilizó el tema de violencias de género, dejando un informe como resultado de esta actividad. Como acción de mejora se proyecta realizar una reunión para alertar a las unidades operativas que no reportaron acciones con los enfoques. </t>
  </si>
  <si>
    <t>Prestación de servicios sociales para la inclusión social</t>
  </si>
  <si>
    <t>PSS-7757-005</t>
  </si>
  <si>
    <t>Ciudadanos y ciudadanas habitantes de calle y en riesgo de estarlo con procesos de inclusión social</t>
  </si>
  <si>
    <t>Medir el número de ciudadanas y ciudadanos habitantes de calle y en riesgo de estarlo con procesos de inclusión social.</t>
  </si>
  <si>
    <t xml:space="preserve"> 
Acciones promovidas desde las estrategias y modalidades frente a los procesos de inclusión social de los participantes.</t>
  </si>
  <si>
    <t>(Número de personas en estrategias y modalidades con avances en sus planes de atención individual / Número de personas en estrategias y modalidades con planes de atención individual activos) * 100</t>
  </si>
  <si>
    <t>Base de datos de personas registradas a partir de la herramienta de monitoreo y seguimiento a los procesos de inclusión social de la Subdirección para la Adultez</t>
  </si>
  <si>
    <t>El valor del numerador corresponde al número de personas con avances en sus Planes de atención individual según la herramienta de monitoreo y seguimiento de la Subdirección para Adultez, comparado con el número de personas en las estrategias y modalidades del proyecto con planes de atención individual activos.</t>
  </si>
  <si>
    <t>Informe del monitoreo y seguimiento a los procesos de inclusión social de personas atendidas en servicios y estrategias del proyecto.</t>
  </si>
  <si>
    <t>En el mes de enero se realizaron acciones con miras a la inclusión social de ciudadanas y ciudadanos habitantes de calle y en riesgo de estarlo, en el marco de los PIDC. Desde el eje de ampliación de capacidades y en articulación con el equipo técnico, se inició el proceso de revisión de instrumentos para la recolección de la información necesaria con miras al seguimiento de los procesos de inclusión de las y los participantes. A su vez se adelantó lo requerido para la formulación del nuevo servicio social, que fue aprobado por la mesa GIS y está pendiente por formalizarse. Este servicio incluyó en su contenido acciones enfocadas en procesos de inclusión desde cada modalidad, para la dignificación de las personas habitantes de calle y la resignificación del fenómeno de habitabilidad en calle.</t>
  </si>
  <si>
    <t>Para el mes de febrero, los equipos de las unidades operativas apoyaron los procesos de inclusión social de ciudadanas y ciudadanos habitantes de calle y en riesgo de estarlo, en el marco de los PIDC. A su vez, de la mano con los líderes de la Comunidad de Vida El Camino y el Centro de Desarrollo Integral y Diferencial - Proyecto de Vida (CEDID-PV), se establecieron tareas para la puesta en marcha de la Ruta de Seguimiento a la Inclusión Social: levantamiento de una base de datos general con motivos de inclusión por unidad operativa, realización de grupos de apoyo cada 45 días, seguimiento a la inclusión y retroalimentación post-inclusión cada 15 días.
Para efectos de consolidar la información relacionada con la ruta de seguimiento, se designó a un profesional específico.</t>
  </si>
  <si>
    <t xml:space="preserve">En el mes de marzo se construyó una matriz con la información de ciudadanas y ciudadanos egresados del CEDID-PV y la Comunidad de Vida El Camino. Esto a fin de avanzar en la comprensión de las razones por las que egresan los participantes del proyecto, así como en el conocimiento de las acciones adelantadas durante la segunda fase de sus procesos de inclusión social.
Adicionalmente, se determinó la construcción de un directorio transversal de redes por localidades para facilitar el acompañamiento a los egresados desde las unidades de atención. </t>
  </si>
  <si>
    <t xml:space="preserve">Se hizo una revisión aleatoria de historias sociales correspondientes a personas atendidas en la Comunidad de Vida El Camino, lo cual dio lugar a la generación de algunas alertas sobre los procesos de reporte de información por parte del equipo. Consecuentemente, se llevó a cabo una reunión general con los equipos interdisciplinarios de El Camino, el CEDID-PV y las estrategias de prevención y abordaje comunitario, para precisar las variables específicas requeridas en la medición del indicador PSS-7757-05. Una vez resueltas las inquietudes, se realizaron mesas de trabajo con miras a organizar el reporte de la información, definiendo tiempos y responsables para cada caso. </t>
  </si>
  <si>
    <t>Se diseñó un instrumento para el seguimiento a las y los participantes del proyecto que finalizan procesos en el contexto de la ruta de inclusión social. La herramienta consiste en un formato de Google Forms, que arrojará información a una base de datos administrada por los equipos psicosociales de cada modalidad y por los profesionales del Eje de Ampliación de Capacidades.
Por otro lado, a fin de medir la inclusión social de las y los participantes del proyecto, se establecieron nuevas variables en el Sistema de Registro de Beneficiarios (SIRBE), a saber: seguimiento individual, encuentro de experiencias y oportunidades, orientación y acompañamiento a ofertas locales, grupos de apoyo, actividades para el fortalecimiento de redes, asesoría para la inclusión productiva y cierre al seguimiento en el marco de la ruta de inclusión social.</t>
  </si>
  <si>
    <t>Para junio de 2021 se tiene revisado el instrumento de seguimiento para las y los participantes del proyecto que finalizan procesos, en el marco de la Ruta de Inclusión Social, esto se aplicará mediante un formato de recolección de información por “google forms” que consolidará la información en una base de datos y será administrada por los equipos psicosociales de cada modalidad y los profesionales del Eje de Ampliación de Capacidades y Generación de Oportunidades. En reunión con el equipo técnico, acordó realizar el levantamiento de información con un equipo de 11 profesionales. Con relación a la reformulación del indicador por parte del equipo técnico, se programó que, para los meses de septiembre y diciembre de 2021, se llevará a cabo el levantamiento de información. Adicionalmente, se definió que el levantamiento de información comienza con el formato de valoración inicial de cada participante del proyecto y se realizará levantamiento de información mínimo dos veces por participante. Como acciones pendientes, queda pendiente formular el plan de capacitación del equipo recolector de información.</t>
  </si>
  <si>
    <t>7768 - Implementación de una estrategia de acompañamiento  a  hogares  con mayor pobreza evidente y oculta  de Bogotá</t>
  </si>
  <si>
    <t>PSS-7768-001</t>
  </si>
  <si>
    <t>Cumplimiento de las Tareas del plan de acción de la vigencia del proyecto de inversión</t>
  </si>
  <si>
    <t>Monitorear el cumplimiento de las tareas programadas en el plan de acción del proyecto de inversión 7768</t>
  </si>
  <si>
    <t xml:space="preserve">Imprevistos en la contratación del Talento humano
Cuarentenas estrictas que impidan la circulación y visitas a hogares 
Por restricciones normativas no entregar los Bonos de Oportunidad </t>
  </si>
  <si>
    <t>(Número acumulado de tareas en el plan de acción realizadas al periodo / Número acumulado de tareas programadas en el plan de acción al periodo)*100</t>
  </si>
  <si>
    <t>Plan de Acción Proyecto 7768 corresponde a los soportes relacionados en el Plan de Acción:
Matriz de Seguimiento, Documentos Técnicos,
Informes de proceso y  tablero de Control</t>
  </si>
  <si>
    <t xml:space="preserve">El numerador corresponderá al número total de tareas acumuladas que se realizaron al periodo y el denominador corresponderá al número total de tareas acumuladas y actuales programadas al periodo de reporte.
Nota: el resultado del indicador de gestión corresponderá al acumulado de tareas en la vigencia 
La cantidad de tareas programadas puede variar según las dinámicas propias del proyecto las cuales se verán reflejadas en plan de acción actualizado </t>
  </si>
  <si>
    <t xml:space="preserve">Reporte en Excel de los soportes programados para cada periodo. Este contendrá el listado de tareas con: fecha de creación de la tarea, fecha programada de ejecución, fecha de ejecución y observaciones
</t>
  </si>
  <si>
    <t xml:space="preserve">Se realiza la formulación y medición del indicador de gestión, por lo cual a partir del mes de mayo se realizará el análisis de los logros obtenidos.
Para el presente seguimiento se presenta retraso en el reporte de los soportes que dan cuenta del cumplimiento del 100% de las tareas programadas. Aspectos como la reciente oficialización de los criterios de focalización, priorización y reporte de los nuevos servicios de la Entidad y la definición de los componentes del modelo de acompañamiento se presentan como algunas de las causas de dicho retraso. Los soportes de las tareas realizadas se pueden evidenciar con la entrega del Plan de acción del proyecto para el mes de abril .  </t>
  </si>
  <si>
    <t>13/05/2021
Les sugiero, ampliar un poco más este análisis, por ejemplo ingresar información sobre las fuentes y evidencias que se tendrán en cuenta para la medición del mismo, su estado, si ya están disponibles, entre otros.
14/05/2020
No se generan observaciones o recomendaciones respecto al análisis presentado en el seguimiento al indicador de gestión.</t>
  </si>
  <si>
    <t>Para el periodo del mes de mayo se presenta retraso en el reporte de los soportes que dan cumplimiento de las tareas programadas, a la fecha se alcanza un cumplimiento del 58%. Esta situación es generada debido a que los soportes que dan cuenta de la atención de población en las metas 2, 3 y 4 están atados al proceso de prestación del servicio Tropa Social a tu Hogar, el cual se encuentra en el proceso de armonización y parametrización que los nuevos servicios sociales están desarrollando a partir de la emisión de la resolución 509 de abril / 2021.
Actualmente se avanza para la medición del indicador en el desarrollo de: i) meta 1:  Matriz de seguimiento y monitoreo al plan de recorridos territoriales. Soporte que ha permitido generar el reconocimiento  de las dinámicas de los territorios con pobreza,  segregación socio espacial y análisis de la pertinencia de la oferta de la SDIS; ii)  Meta 4: Informe del proceso de identificación, caracterización, priorización y oferta de servicios del distrito a la población en situación de pobreza oculta. Soporte que permite evidenciar los avances y logros en el proceso de identificación de hogares en pobreza oculta de la ciudad de Bogotá. 
La verificación del avance en este indicador de gestión, puede ser constatado por medio del Plan de Acción del proyecto, en lo concerniente a la programación del mes de mayo en sus tareas  1 y 7.</t>
  </si>
  <si>
    <t>23/06/2021
Se sugiere revisar la redacción, en la primera parte no se entiende donde se mencionar el 100%, es decir no han cumplido nada del 100%?, tampoco es entendible lo que desean expresar al decir: Situación generada por el proceso de armonización y parametrización que los nuevos servicios sociales están desarrollando a partir de la emisión de la resolución 509 de abril / 2021. De igual manera se sugiere ingresar un párrafo donde se indique lo que se está haciendo para avanzar en el cumplimiento del indicador, debido al retraso que el mismo presenta, teniendo en cuenta además que ya estamos en el quinto mes del año y el indicador aparentemente no tiene avance.
28/06/2021
No se generan observaciones o recomendaciones respecto al análisis presentado en el seguimiento al indicador de gestión.</t>
  </si>
  <si>
    <t>A la fecha del reporte se encuentran programadas 15 tareas según el plan de acción del proyecto aprobado en el mes de enero del 2021, 3 en abril, 5 en mayo y 7 en junio. Con el inicio de la fase de acompañamiento del servicio Tropa Social a tu Hogar, en el mes de junio se deja al día la entrega de soportes que dan cumplimiento a todas las tareas programadas para este trimestre. 
Es de señalar que entre abril y junio el servicio Tropa Social a tu Hogar asociado a las metas 2, 3 y 4 el proyecto, se aprobó mediante la resolución 509 de abril / 2021, inició el proceso de armonización y parametrización (mayo y junio) y comenzó su prestación desde el mes de junio.
Actualmente se avanza para la medición del indicador en el desarrollo de las siguientes tareas:
i) Tarea 1. Matriz de seguimiento y monitoreo al plan de recorridos territoriales. 
ii) Tarea 2. Documento técnico de reconociendo de las dinámicas se segregación socio espacial.
iii) Tarea 3. Informe de proceso de caracterización, priorización y acompañamiento de los hogares en situación de pobreza evidente identificados por la estrategia. 
iv) Tarea 4. Informe del proceso de acompañamiento y enrutamiento a la oferta público social del Distrito a 5.675 hogares, para el fortalecimiento de proyectos de vida de personas identificadas en pobreza, vulnerabilidad y fragilidad social, para su atención.
v) Tarea 5. Tablero de control y monitoreo de logros, avances y dificultades de los planes de compromiso familiares de 3.750 hogares acompañados por la estrategia. 
vi) Tarea 6. Documento técnico sobre movilidad social, avances y resultados
vii) Tarea 7. Informe del proceso de identificación, caracterización, priorización y oferta de servicios del distrito a la población en situación de pobreza oculta. Soporte que permite evidenciar los avances y logros en el proceso de identificación de hogares en pobreza oculta de la ciudad de Bogotá.
viii) Tarea 8. Informe de las acciones de acompañamiento y enrutamiento a las redes de soporte para la reactivación proyectos de vida de 1000 personas identificadas en pobreza oculta y priorizadas para la atención. 
La verificación del avance en este indicador de gestión, puede ser constatado por medio del Plan de Acción del proyecto, en lo concerniente a la programación del mes de junio en el apartado de Tareas y Soportes.</t>
  </si>
  <si>
    <t>13/07/2021: Ajustar redacción de acuerdo al periodo del reporte, de igual manera se debe especificar más de donde sale la cifra de 26, ya que la formula del indicador es (Número acumulado de tareas en el plan de acción realizadas al periodo / Número acumulado de tareas programadas en el plan de acción al periodo)*100, así las cosas y según la evidencia adjunta, solo se realizaron 8 tareas en el mes de junio y el resto? revisar. De igual manera deben recordar que las evidencias se cargan en la carpeta compartida destinada para tal fin, y me deben enviar el enlace de la misma.
15/07/2020
No se generan observaciones o recomendaciones respecto al análisis presentado en el seguimiento al indicador de gestión.</t>
  </si>
  <si>
    <t>7770 - Compromiso con el envejecimiento activo y una Bogotá cuidadora e incluyente</t>
  </si>
  <si>
    <t>PSS-7770-001</t>
  </si>
  <si>
    <t>Circular 013 del 28/04/2021</t>
  </si>
  <si>
    <t>Personas Mayores que se encuentran activas en Apoyos Económicos.</t>
  </si>
  <si>
    <t>Evaluar e identificar la cantidad de personas mayores que están siendo atendidas en el servicio de Apoyos Económicos, a partir de los cupos disponibles.</t>
  </si>
  <si>
    <t>Generar las acciones y procedimientos necesarios para garantizar los ingresos de personas mayores, en el marco de la rotación de cupos del servicio.</t>
  </si>
  <si>
    <t>(Número de personas mayores únicas atendidas en el servicio de Apoyos Económicos / Numero de personas mayores programadas para la vigencia) *100</t>
  </si>
  <si>
    <t>* Sistema de Información y Registro de Beneficiarios (SIRBE) (A, B y B Desplazados).
* Informe de Balance del Programa Colombia Mayor (Cofinanciado).</t>
  </si>
  <si>
    <t>Se realiza el registro de las personas mayores en atención en el servicio de Apoyos Económicos, el cual es cargado en el sistema SIRBE, para los Apoyos tipo A, B y B Desplazados. Así mismo, se procesa el Informe de Balance del Programa Colombia Mayor, para los Apoyos Cofinanciados. Actualmente se cuenta con una programación de 92913 personas mayores.</t>
  </si>
  <si>
    <t>Conteo de Metas reportado por la Dirección de análisis y Diseño Estratégico (DADE).</t>
  </si>
  <si>
    <t>El servicio de apoyos económicos a atendido a 90,315  personas mayores a través de la entrega de $125.000 en efectivo para cubrir alguna de sus necesidades básicas</t>
  </si>
  <si>
    <t>24/03/2021 No se generan observaciones o recomendaciones adicionales respecto al análisis presentado en el seguimiento al indicador de gestión.</t>
  </si>
  <si>
    <t>El servicio de apoyos económicos a atendido a 91,432  personas mayores a través de la entrega de $125.000 en efectivo para cubrir alguna de sus necesidades básicas</t>
  </si>
  <si>
    <t>El servicio de apoyos económicos a atendido a 87,667 personas mayores a través de la entrega de $125.000 en efectivo para cubrir alguna de sus necesidades básicas entre los meses de enero a marzo.</t>
  </si>
  <si>
    <r>
      <t xml:space="preserve">19/04/2021 Luego de revisar el seguimiento a los indicadores de gestión, tengo las siguientes observaciones:
* Recordemos que la periodicidad del indicador es trimestral y su tipo de meta es constante. Por esta razón debemos reportada el acumulado de enero a marzo de lo ejecutado y lo programado. Ejemplo: en lo ejecutado debe ir la sumatoria de las personas mayores (no cupos) únicas atendidas en el servicio de apoyo económicos de enero a marzo. Igual sucede con lo programado. Así es como está en la formulación del indicador en la celda llamada "Fórmula de cálculo".
* Lo programado que veo en este mes es 93.242 personas mayores programadas para la vigencia. Pero en la descripción del método de cálculo esta registrado que para está vigencia (año 2021) su programación sería 92.913 personas mayores que este sería su 100% de su meta. Si este última cifra no es lo programado para está vigencia debemos revisar y actualizar el indicador.
* Al revisar las evidencias no es claro dónde se refleja las cantidades registradas en lo ejecutado y en lo programado. Se recomienda que se haga una tabla dinámica donde se refleje está información. Estas evidencias debe ir lo más claro los valores reportados en la ejecución y en lo programado. Esto es para una lectura clara para quien vaya a revisar estos indicadores como puede ser el equipo SG o un ente de control interno o externo.
</t>
    </r>
    <r>
      <rPr>
        <sz val="9"/>
        <color rgb="FFFF0000"/>
        <rFont val="Arial"/>
        <family val="2"/>
      </rPr>
      <t xml:space="preserve">
</t>
    </r>
    <r>
      <rPr>
        <sz val="9"/>
        <rFont val="Arial"/>
        <family val="2"/>
      </rPr>
      <t>21/04/2021 No se generan observaciones respecto al análisis presentados en el seguimiento al indicador de gestión.
Solo tengo la siguiente recomendación y es revisar el indicador si requiere alguna actualización.</t>
    </r>
  </si>
  <si>
    <t>El servicio de apoyos económicos a atendido a 87,670personas mayores a través de la entrega de $125.000 en efectivo para cubrir alguna de sus necesidades básicas</t>
  </si>
  <si>
    <t>14/05/2021 No se generan observaciones  respecto al análisis presentados en el seguimiento al indicador de gestión. Tengo la siguientes recomendaciones: Revisar la ortografía antes de realizar el reporte y adelantar todas las acciones pertinentes para lograr el cumplimiento de la meta propuesta.</t>
  </si>
  <si>
    <t>El servicio de apoyos económicos a atendido a 87,642 personas mayores a través de la entrega de $125.000 en efectivo para cubrir alguna de sus necesidades básicas</t>
  </si>
  <si>
    <t>27/06/2021 no se generan observaciones respecto al análisis presentado en el seguimiento al indicador de gestión. Solo se deja la siguiente recomendación y es para el próximo reporte que es el siguiente trimestre debemos tener en cuenta lo gestionado en cada mes de abril a junio 2021.</t>
  </si>
  <si>
    <t>El servicio de apoyos económicos a atendido a 90,078 personas mayores a través de la entrega de $125.000 en efectivo para cubrir alguna de sus necesidades básicas</t>
  </si>
  <si>
    <t>15/07/2021 No se generan observaciones respecto al análisis presentado en el seguimiento al indicador de gestión. La recomendación que tengo frente al indicador es realizar la actualización frente lo programado con lo formulado en la descripción del método del cálculo.</t>
  </si>
  <si>
    <t>PSS-7770-002</t>
  </si>
  <si>
    <t>Relación de la Cantidad de Abonos Efectivos respecto a los Cupos Disponibles.</t>
  </si>
  <si>
    <t>Evaluar el total de Abonos Efectivos a las personas mayores, respecto del total de cupos disponibles en el servicio.</t>
  </si>
  <si>
    <t>Gestión para realizar acciones de desbloqueo a personas mayores, o el egreso del servicio de acuerdo con el procedimiento específico, que permita depurar las listas de espera.</t>
  </si>
  <si>
    <t>(Número de Abonos Efectivos / Total de Cupos Disponibles) * 100</t>
  </si>
  <si>
    <t>* Sistema de Información y Registro de Beneficiarios (SIRBE) (A, B y B Desplazados).
* Informes de Nómina al Corte (Cofinanciado), proveniente del Administrador Fiduciario del Programa Colombia Mayor.</t>
  </si>
  <si>
    <t>Con la información de SIRBE, se toma el total de personas mayores que se encuentran en atención en los Apoyos Tipo A, B y B Desplazados y que se le realizó el abono. Para los tipo Cofinanciado, se toma la cantidad de personas que están en atención y cuyo pago fue programado en Nomina, de acuerdo con el balance referenciado por Colombia Mayor. La información de los cupos corresponde a la cobertura global.</t>
  </si>
  <si>
    <t>* Listados de Nómina de Colombia Mayor (Apoyos Cofinanciados).
* Informe de Personas en Atención de los Apoyos Económicos, con el detalle de Abono Otorgado en SIRBE (A, B y B Desplazados).</t>
  </si>
  <si>
    <t>En el mes de enero de 2021 se realizó el giro de los apoyos económicos a 35,756 personas mayores de los apoyos tipo A, B, desplazados, no fueron autorizados o girados 1,025 apoyos económicos por presentar novedades por cruces de bases de datos en el momento del proceso de validación. 
Se programaron en nómina a  49,378 personas mayores, de los cuales no se giró a 1,641 personas teniendo en cuenta que se encontraban bloqueadas o suspendidas</t>
  </si>
  <si>
    <t>En el mes de febrero de 2021 se realizó el giro de los apoyos económicos a 35,652 personas mayores de los apoyos tipo A, B, desplazados, no fueron autorizados o girados 11,135 apoyos económicos por presentar novedades por cruces de bases de datos en el momento del proceso de validación. 
Se programaron en nomina a 49,651 personas mayores, de los cuales no se giró a 1,362  personas teniendo en cuenta que se encontraban bloqueadas o suspendidas</t>
  </si>
  <si>
    <t>En el mes de marzo  de 2021 se realizó el giro de los apoyos económicos a 35,568  personas mayores de los apoyos tipo A, B, desplazados, no fueron autorizados 1,195 apoyos económicos por presentar novedades por cruces de bases de datos en el momento del proceso de validación. Y se programaron en nomina a  49,569 personas mayores, de los cuales no se giro a 1,450  personas teniendo en cuenta que se encontraban novedad.
Durante el periodo de enero a marzo se entregaron 255.574 abonos efectivos y el total de cupos disponibles es 263.493.</t>
  </si>
  <si>
    <r>
      <t xml:space="preserve">19/04/2021 Luego de revisar el seguimiento a los indicadores de gestión, tengo las siguientes observaciones:
* Recordemos que la periodicidad del indicador es trimestral y su tipo de meta es constante. Por esta razón debemos reportada el acumulado de enero a marzo de lo ejecutado y lo programado. Ejemplo: en lo ejecutado debe ir la sumatoria de número de abonos efectivos de enero a marzo. Igual sucede con lo programado.
* Al revisar las evidencias en la carpeta se encuentra dos archivos en pdf: uno de ellos es un informe de ejecución presupuestal y el otro es un informe de ejecución del procedimiento de gestión de cartera. Según la formulación las evidencias que se deben presentar es lo que está registrado en la celda (P14). Recordemos que en estas evidencias debe ir lo más claro los valores reportados en la ejecución y en lo programado. Esto es para una lectura clara para quien vaya a revisar estos indicadores como puede ser el equipo SG o un ente de control interno o externo.
</t>
    </r>
    <r>
      <rPr>
        <sz val="9"/>
        <color rgb="FFFF0000"/>
        <rFont val="Arial"/>
        <family val="2"/>
      </rPr>
      <t xml:space="preserve">
</t>
    </r>
    <r>
      <rPr>
        <sz val="9"/>
        <rFont val="Arial"/>
        <family val="2"/>
      </rPr>
      <t>21/04/2021 No se generan observaciones respecto al análisis presentados en el seguimiento al indicador de gestión.
Solo tengo la siguiente recomendación y es revisar el indicador si requiere alguna actualización.</t>
    </r>
  </si>
  <si>
    <t>En el mes de abril  de 2021 se realizó el giro de los apoyos económicos a 35,531  personas mayores de los apoyos tipo A, B, desplazados, no fueron autorizados 1254 apoyos económicos por presentar novedades por cruces de bases de datos en el momento del proceso de validación. Y se programaron en nomina a  49,635 personas mayores, de los cuales no se giro a 1,384  personas teniendo en cuenta que se encontraban novedad.</t>
  </si>
  <si>
    <t>En el mes de mayo  de 2021 se realizó el giro de los apoyos económicos a 35,069 apoyos económicos a  personas mayores de los apoyos tipo A, B, desplazados, no fueron autorizados 1,744 apoyos económicos por presentar novedades por cruces de bases de datos en el momento del proceso de validación. Y se programaron en nomina a  49,597 personas mayores, de los cuales no se giro a 1,422  personas teniendo en cuenta que se encontraban novedad.</t>
  </si>
  <si>
    <t>En el mes de junio de 2021 se realizó el giro de los apoyos económicos a 34,954  apoyos económicos a  personas mayores de los apoyos tipo A, B, desplazados, no fueron autorizados 1,817 apoyos económicos por presentar novedades por cruces de bases de datos en el momento del proceso de validación. Y se programaron en nomina a 50,863 personas mayores, de los cuales no se giro a 1,422  personas teniendo en cuenta que se encontraban novedad.</t>
  </si>
  <si>
    <t>15/07/2021 Se generan observaciones y recomendaciones respecto al análisis presentado en el seguimiento al indicador de gestión: 
* Si lo ejecutado y lo programado es la sumatoria de los tres meses de la vigencia (abril a junio) no coincide según lo reportado cualitativamente. En lo ejecutado me suman 100739 restando ya los apoyos económicos no autorizados. En lo programado me suman de los tres meses 145.867 programados restando ya los no girados. Por favor revisar está información.
* Las evidencias presentadas no dan cuenta a lo reportado cuantitativamente, las evidencias deben mostrar los valores allí registrados.
* El análisis mensual corresponde a los logros obtenidos durante este periodo (abril a junio) de medición así como la identificación de las situaciones que conllevaron al incumplimiento de la meta propuesta y cual va ser su plan de acción frente a ese incumplimiento (si lo hubo).
16/07/2021 No se generan observaciones respecto al análisis presentado en el seguimiento al indicador de gestión.</t>
  </si>
  <si>
    <t>PSS-7770-003</t>
  </si>
  <si>
    <t>Número de personas mayores vinculadas al servicio Centros Día, que inician sus procesos ocupacionales y de desarrollo humano.</t>
  </si>
  <si>
    <t>Evaluar y hacer seguimiento a la vinculación de personas mayores que inician procesos ocupacionales y de desarrollo humano en los Centros Día.</t>
  </si>
  <si>
    <t xml:space="preserve">Llevar a cabo las actividades y acciones que llevan a la persona mayor a su permanencia en los procesos ocupacionales y de desarrollo humano, más allá de su vinculación al servicio. </t>
  </si>
  <si>
    <t>(Número de personas mayores atendidas en Centro Día / Número de personas mayores programadas en Centro Día) * 100</t>
  </si>
  <si>
    <t>Registro SIRBE.</t>
  </si>
  <si>
    <t>Se realiza el registro de las asistencias semanales de la persona mayor en el servicio, que es procesada en el sistema de información SIRBE.</t>
  </si>
  <si>
    <t>* Base de datos derivada del registro SIRBE.
* Reporte mensual de meta cualitativa.</t>
  </si>
  <si>
    <t>El presente informe contiene la lectura del mes de Enero, tomando como referencia los ingresos que tuvieron en el presente mes.  Es importante tener en referencia que durante el año 2020 se atendieron un total de 1668 personas mayores en el componente Fortalecimiento a la Participación y Consolidación de Redes los cuales no aparecen reflejados en el reporte.
Los ingresos reportados en el marco del cumplimiento de la Meta programada se lograron a través de las jornadas de Identificación en Ampliación de Cobertura, las cuales aportaron al cumplimiento de la meta. Se cuenta con  589 ingresos para el mes</t>
  </si>
  <si>
    <t>El presente informe contiene la lectura del mes de Febrero, tomando como referencia los ingresos que tuvieron en el presente mes.  Es importante tener en referencia que durante el año 2020 se atendieron un total de 1668 personas mayores en el componente Fortalecimiento a la Participación y Consolidación de Redes los cuales no aparecen reflejados en el reporte.  
Los ingresos reportados en el marco del cumplimiento de la Meta programada se lograron a través de las jornadas de Identificación en Ampliación de Cobertura, las cuales aportaron al cumplimiento de la meta.  Para el mes de Febrero se desarrollaron jornadas de ampliación de Cobertura, a través de ejercicio de Tropa Mayor en el que se realizaron visitas domiciliarias a las personas mayores provenientes de bases de datos de participantes de Comedores Comunitarios y Bases Etis. Se cuenta con 3602 ingresos para el mes.</t>
  </si>
  <si>
    <t xml:space="preserve">El presente informe contiene la lectura acumulada del trimestre (Enero, Febrero y Marzo de 2021) tomando como referencia los ingresos que tuvieron lugar durante esta vigencia.
De acuerdo con el reporte de la bitácora de conteo de meta se reporta un total de 6026 Personas únicas atendidas entre los meses anteriormente mencionados, aportando al cumplimiento de la meta establecida para el primer trimestre. 
</t>
  </si>
  <si>
    <t>19/04/2021 Luego de revisar el seguimiento a los indicadores de gestión, tengo las siguientes observaciones:
* Recordemos que la periodicidad del indicador es trimestral y su tipo de meta es constante. Por esta razón debemos reportada el acumulado de enero a marzo de lo ejecutado y lo programado. Ejemplo: en lo ejecutado debe ir la sumatoria de número de personas mayores atendidas en Centro Día de enero a marzo. Igual sucede con lo programado.
* El análisis cualitativo no es claro y no corresponde con lo reportado cuantitativamente. Lo que veo es una copia tal de lo reportado en enero y febrero. El análisis mensual corresponde a los logros obtenidos durante este periodo de medición así como la identificación de las situaciones que conllevaron al incumplimiento de las metas propuestas y cual va ser su plan de acción frente a ese incumplimiento.
* Las evidencias que debemos reportar son las siguientes:  una base de datos derivada del registro SIRBE y un reporte mensual de meta cualitativa. Lo mismo que las anteriores observaciones en estas bases debe ir claro lo que registrado en lo ejecutado y programado.
* En las evidencias debe ir lo más claro los valores reportados en la ejecución y en lo programado. Si es posible realizar una tabla dinámica donde arroje los valores registrados en lo ejecutado y programado. Esto es para una lectura clara para quien vaya a revisar estos indicadores como puede ser el equipo SG o un ente de control interno o externo.
21/04/2021 No se generan observaciones y recomendaciones respecto al análisis presentados en el seguimiento al indicador de gestión.</t>
  </si>
  <si>
    <t>La información que contiene el presente informe corresponde a la lectura de meta acumulada durante los meses de Enero, Febrero, Marzo y Abril de 2021, tomando como referencia las Personas Únicas Atendidas durante la vigencia en el servicio social en las 29 unidades operativas del distrito capital.  
Tomando como referencia la bitácora de conteo de meta, se reporta una meta PUA de 6562 personas mayores, aportando al cumplimiento de la meta establecida para el segundo trimestre</t>
  </si>
  <si>
    <t>La información que contiene el presente informe corresponde a la lectura de meta acumulada durante los meses de Enero, Febrero, Marzo,  Abril y mayo  de 2021, tomando como referencia las Personas Únicas Atendidas durante la vigencia en el servicio social en las 22 unidades operativas del distrito capital (en relación con el mes de mayo se percibe disminución en 7 unidades operativas relacionado con el tránsito a la modalidad Transitoria del servicio social Bienestar y Cuidado) 
Se tomó como referencia la bitácora de conteo de meta, se reporta una meta PUA de 6659 personas mayores, aportando al cumplimiento de la meta establecida para el segundo trimestre</t>
  </si>
  <si>
    <t>Se atendieron de enero a junio 7.179 personas mayores en el servicio Centros día, con respecto las 8.000 personas programadas a junio, llegando a un cumplimiento del 90%, con respecto a la meta anual que es del 95%.
Plan de acción: Fortalecer la prestación del servicio a través de las modalidades de atención domiciliaria territorializada centro día al barrio y centro día cuidado en casa.</t>
  </si>
  <si>
    <t>15/07/2021 Se generan observaciones y recomendaciones respecto al análisis presentado en el seguimiento al indicador de gestión: 
* Actualmente el indicador su tipo de meta es constante. Por lo tanto solo debemos registrar cuantitativamente lo ejecutado y programado durante la vigencia (abril a junio).
* Las evidencias presentadas no dan cuenta a lo reportado cuantitativamente, las evidencias deben mostrar los valores allí registrados.
* El análisis mensual corresponde a los logros obtenidos durante este periodo (abril a junio) de medición así como la identificación de las situaciones que conllevaron al incumplimiento de la meta propuesta y cual va ser su plan de acción frente a ese incumplimiento (si lo hubo).
* Se recomienda, si la necesidad del indicador su tipo de meta sea creciente se debe solicitar su actualización.
16/07/2021 No se generan observaciones respecto al análisis presentado en el seguimiento al indicador de gestión.</t>
  </si>
  <si>
    <t>PSS-7770-004</t>
  </si>
  <si>
    <t>Porcentaje de personas mayores de Centros Noche que participan en acciones de autocuidado y dignificación.</t>
  </si>
  <si>
    <t>Determinar cuántas personas que acceden al servicio Centro Noche participan en acciones de autocuidado y dignificación.</t>
  </si>
  <si>
    <t>Estrategias para implementar acciones de autocuidado y dignificación en las personas mayores participantes de los Centros Noche.</t>
  </si>
  <si>
    <t>(Número de personas mayores participantes en acciones de Autocuidado y Dignificación en los Centros Noche/ Total personas participantes de Centros Noche) * 100</t>
  </si>
  <si>
    <t>Listados de asistencia digitales.</t>
  </si>
  <si>
    <t>Se realizara la revisión de asistencias de las acciones de autocuidado y dignificación, contando una única vez a las personas mayores participantes.</t>
  </si>
  <si>
    <t>Listados de asistencia.</t>
  </si>
  <si>
    <t xml:space="preserve">En el mes de enero del 2021, se realizaron encuentros en el servicio social Centro Noche; se efectuaron actividades orientadas al autocuidado y dignificación de las personas mayores, donde se identificó que se contribuyó al fortalecimiento y establecimiento de hábitos salubres así como el aporte a la calidad de vida mediante la dignificación humana y descanso integral. Dentro de las actividades desarrolladas se identifican articulaciones intergeneracionales, socializaciones, jornadas de autocuidado, entre otros. </t>
  </si>
  <si>
    <t xml:space="preserve">En el mes de febrero del 2021, el servicio social Centro Noche contó con una cobertura de 350 cupos, los cuales se prestaron en siete (7) unidades operativas. 
Durante el mes ninguna de las unidades operativas contó con cerco epidemiológico, lo cual permitió realizar actividades orientadas al autocuidado y dignificación de las personas mayores, donde se identificó que se contribuyó al fortalecimiento y establecimiento de hábitos salubres así como el aporte a la calidad de vida mediante la dignificación humana y descanso integral. Dentro de las actividades desarrolladas se identifican articulaciones intergeneracionales, socializaciones, jornadas de autocuidado, entre otros, implementando el Protocolo Bioseguridad emergencia sanitaria generada por Covid-19 definido por la SDIS, en su Anexo 12. Directrices medidas de bioseguridad para los servicios centros de protección social, centro día, centro noche y apoyos económicos.
</t>
  </si>
  <si>
    <t xml:space="preserve">En modalidad de Cuidado transitorio – Centro Noche con relación a la meta establecida para la vigencia 2021 son 530 personas mayores atendidas, se avanzó en el primer trimestre con la atención de una 396 persona mayor en siete (7) unidades operativas.
Dentro de los logros obtenidos en el trimestre se encuentra la generación de un espacio en articulación con la Subdirección para la adultez, que permitió cualificar al talento humano de las  unidades operativas de la modalidad de cuidado transitorio (Día-Noche) en la Política Pública Distrital para el Fenómeno de Habitabilidad en Calle, abordando la definición, objetivos, dimensiones, ejes, líneas, componentes y proyecciones, a su vez, permitiendo la apropiación e implementación en la prestación del servicio a las personas mayores desde los enfoques de género, territorial y diferencial. Así mismo se desarrollaron actividades orientadas al autocuidado y dignificación de las personas mayores, donde se identificó que se contribuyó al fortalecimiento y establecimiento de hábitos saludables, así como el aporte a la calidad de vida mediante la dignificación humana y descanso integral, implementado el Protocolo Bioseguridad emergencia sanitaria generada por Covid-19 definido por la SDIS, en su Anexo 12. Directrices medidas de bioseguridad para los servicios centros de protección social, centro día, centro noche y apoyos económicos, con la participación del 98% de las personas mayores que fueron atendidos en este periodo.
</t>
  </si>
  <si>
    <t>19/04/2021 Luego de revisar el seguimiento a los indicadores de gestión, tengo las siguientes observaciones:
* Recordemos que la periodicidad del indicador es trimestral y su tipo de meta es constante. Por esta razón debemos reportada el acumulado de enero a marzo de lo ejecutado y lo programado. Ejemplo: en lo ejecutado debe ir la sumatoria de número de personas mayores participantes en acciones de Autocuidado y Dignificación en los Centros Noche de enero a marzo. Igual sucede con lo programado.
* El análisis cualitativo no es claro y no corresponde con lo reportado cuantitativamente. Por favor revisar. El análisis mensual corresponde a los logros obtenidos durante este periodo de medición así como la identificación de las situaciones que conllevaron al incumplimiento de las metas propuestas y cual va ser su plan de acción frente a ese incumplimiento.
* En las evidencias debe ir lo más claro los valores reportados en la ejecución y en lo programado. Si es posible realizar una tabla dinámica donde arroje los valores registrados en lo ejecutado y programado. Esto es para una lectura clara para quien vaya a revisar estos indicadores como puede ser el equipo SG o un ente de control interno o externo.
21/04/2021 No se generan observaciones y recomendaciones respecto al análisis presentados en el seguimiento al indicador de gestión.</t>
  </si>
  <si>
    <t>En el mes de abril se atendió un total de 362 personas mayores de acuerdo con lo reportado en el Sistema de Información y Registro de Beneficiarios (SIRBE), correspondiendo a un avance del 68% con relación a la meta de la vigencia. Se les brindo una atención  con servicios de alimentación, aseo personal,  alojamiento, actividades de desarrollo humano, y acompañamiento profesional las 24 horas del día, garantizando el aislamiento preventivo para la prevención del contagio de Covid-19, en el marco de los lineamientos del Ministerio de Salud, promoviendo el ejercicio pleno de sus derechos y un envejecimiento activo en condiciones dignas y seguras.   Se continua con la implementación de un plan de formación ocupacional con las personas mayores, logrando transformar imaginarios adversos, afianzando nuevos saberes y fortaleciendo capacidades y potencialidades, mediante el uso de herramientas tecnológicas y el fortalecimiento del trabajo con redes de apoyo familiar, a través de las TIC en pro del reintegro de la persona mayor a su medio familiar.</t>
  </si>
  <si>
    <t>En el mes de mayo  2021 se atendió un total de 360 personas mayores de acuerdo con lo reportado en el Sistema de Información y Registro de Beneficiarios (SIRBE), correspondiendo a un avance del 68% con relación a la meta de la vigencia. Se les brindo una atención  con servicios de alimentación, aseo personal,  alojamiento, actividades de desarrollo humano, y acompañamiento profesional las 24 horas del día, garantizando el aislamiento preventivo para la prevención del contagio de Covid-19, en el marco de los lineamientos del Ministerio de Salud, promoviendo el ejercicio pleno de sus derechos y un envejecimiento activo en condiciones dignas y seguras.  Cualificación al talento humano  de la modalidad de atención en la  escala de valoración WHODAS, instrumento de evaluación genérico y práctico desarrollado por la OMS, clave en el marco de la construcción del Plan de Atención Integral Individual –PAIIN, el cual permite abordar el conjunto integral de dimensiones de la Clasificación Internacional del Funcionamiento, la Discapacidad y la Salud (CIF), que son lo suficientemente confiables y sensibles en la evaluación antes y después de la intervención individual de las personas mayores</t>
  </si>
  <si>
    <t>"En el mes de junio de 2021 se atendió un total de 357 personas mayores de acuerdo con lo reportado en el Sistema de Información y Registro de Beneficiarios (SIRBE), de las cuales 345 personas mayores de Centros Noche participaron en acciones de autocuidado y dignificación, llegando así a un porcentaje de cumplimiento del 97%.</t>
  </si>
  <si>
    <t>15/07/2021 Se generan observaciones y recomendaciones respecto al análisis presentado en el seguimiento al indicador de gestión:
* Recordemos que la periodicidad del indicador es trimestral y su tipo de meta es constante. Por esta razón debemos reportada el acumulado de abril a junio en lo ejecutado y en lo programado. Ejemplo: en lo ejecutado debe ir la sumatoria de número de personas mayores participantes en acciones de Autocuidado y Dignificación en los Centros Noche de abril a junio. Igual sucede con lo programado.
* El análisis cualitativo no es claro y no corresponde con lo reportado cuantitativamente. Por favor revisar. El análisis mensual corresponde a los logros obtenidos durante este periodo (abril a junio) de medición así como la identificación de las situaciones que conllevaron al incumplimiento de la meta propuesta y cual va ser su plan de acción frente a ese incumplimiento (si lo hubo).
* La evidencia presentada solo dan cuenta los valores del mes de junio. Debemos anexar las evidencias que den cuenta lo registrado en    las evidencias debe ir lo más claro los valores reportados en la ejecución y en lo programado. Si es posible realizar una tabla dinámica donde arroje los valores registrados en lo ejecutado y programado. Esto es para una lectura clara para quien vaya a revisar estos indicadores como puede ser el equipo SG o un ente de control interno o externo.
16/07/2021 No se generan observaciones respecto al análisis presentado en el seguimiento al indicador de gestión.</t>
  </si>
  <si>
    <t>PSS-7770-005</t>
  </si>
  <si>
    <t>Personas mayores atendidas en servicios de cuidado integral y protección en modalidad institucionalizada.</t>
  </si>
  <si>
    <t>Determinar el número de personas mayores atendidas en los servicios de cuidado integral y protección en modalidad institucionalizada del proyecto 7770   - Compromiso con el envejecimiento activo y una Bogotá  cuidadora e incluyente.</t>
  </si>
  <si>
    <t xml:space="preserve">Garantizar el procedimiento de validación de condiciones de las personas mayores solicitantes del servicio, que permita generar la lista de espera de personas mayores en estado inscritos, para el ingreso al servicio de acuerdo a la disponibilidad de atención. </t>
  </si>
  <si>
    <t>(Número de personas mayores atendidas en los servicios de cuidado integral y protección en modalidad institucionalizada / Número total de personas mayores a atender en los servicios de cuidado integral y protección en modalidad institucionalizada) * 100.</t>
  </si>
  <si>
    <t>Sistema de Información y Registro de Beneficiaros (SIRBE).</t>
  </si>
  <si>
    <t xml:space="preserve">
La información se obtiene Sistema de Información y Registro de Beneficiaros (SIRBE), teniendo en cuenta el número de personas en estado de atención y atendidas para las modalidades de atención moderada y severa.</t>
  </si>
  <si>
    <t>Conteo de metas reportado por la Dirección de Análisis y Diseño Estratégico (DADE).</t>
  </si>
  <si>
    <t xml:space="preserve">En el mes de enero de 2021 el servicio Centro de Protección Social contó con 1815 cupos cubiertos, los cuales se prestaron en dieciséis (16) unidades operativas. A la fecha no se cuenta con el aval de la Secretaría de Salud de Cundinamarca para la realización de ingresos y traslado de personas mayores en sus municipios debido a las medidas adoptada por el Ministerio de Protección Social del 1 de septiembre de 2020, lo cual no ha permitido cubrir los cupos disponibles en las unidades operativas e incremento en la lista de espera de personas mayores para ingreso al servicio social.  Es importante mencionar que no se pudo efectuar nuevos ingresos a las Unidades Operativas donde hay cupos disponibles, por presencia de casos positivos de COVID-19 y por la ubicación de estas unidades operativas en municipios de Cundinamarca con afectación alta por COVID-19, según categorización del Ministerio de Salud. (Fuente: Cálculos MSPS-Dirección de Epidemiología y Demografía (Casos confirmados y Positividad COVID - INS, Proyecciones población DANE).
En el servicio se mantiene la continuidad de las acciones de abordaje territorial, para la atención a las personas mayores en situación de vulnerabilidad y fragilidad social en la ciudad, gestionando los casos que requieren atención prioritaria por estar en situación de abandono, dependencia física o víctima de maltrato o violencias, realizando la oferta del servicio que permita brindar una atención integral de manera oportuna. Así mismo, se ha continuado brindando atención integral a las personas mayores con acompañamiento psicosocial permanente a nivel socio-familiar,, desarrollo de las actividades se realiza conservando las medidas de distanciamiento social, así mismo se ha incrementado el uso de los medios tecnológicos para mantener el contacto con los referentes familiares o sociales a través de llamadas telefónicas y videollamadas. </t>
  </si>
  <si>
    <t xml:space="preserve">En el mes de febrero de 2021 el servicio Centro de Protección Social contó con 1812 cupos cubiertos, los cuales se prestaron en dieciséis (16) unidades operativas. A la fecha no se cuenta con el aval de la Secretaría de Salud de Cundinamarca para la realización de ingresos y traslado de personas mayores en sus municipios debido a las medidas adoptada por el Ministerio de Protección Social del 1 de septiembre de 2020, lo cual no ha permitido cubrir los cupos disponibles en las unidades operativas e incremento en la lista de espera de personas mayores para ingreso al servicio social.  Es importante mencionar que a 28 de febrero de 2021, se tienen 436 personas mayores en estado inscrito (lista de espera) para el ingreso al servicio. Sin embargo, no se han podido efectuar nuevos ingresos a las Unidades Operativas donde hay cupos disponibles, por presencia de casos positivos de COVID-19 y por la ubicación de estas unidades operativas en municipios de Cundinamarca con afectación alta por COVID-19, según categorización del Ministerio de Salud. (Fuente: Cálculos MSPS-Dirección de Epidemiología y Demografía (Casos confirmados y Positividad COVID - INS, Proyecciones población DANE).
Durante este periodo en articulación con Secretaria de Salud se realizó el censo de personas mayores en atención en Centros de Larga Estancia, lográndose la vacunación Covid-19 de las personas mayores de 80 años en atención en los Centros de Protección Social.
</t>
  </si>
  <si>
    <t xml:space="preserve">Durante el primer trimestre del año 2021 en la modalidad de cuidado- Centros de Protección Social, se contó con una programación para la vigencia de 2506  personas mayores atendidas, atendiéndose de enero a marzo 1864 personas mayores   lo que corresponde al 74%. Lo anterior, dio como resultado a la restricción de nuevos ingresos por la emergencia sanitaria Covid-19, debido a las medidas adoptada por el Ministerio de Protección Social del 1 de septiembre de 2020; ante la presencia de casos positivos de COVID-19 y por la ubicación de estas unidades operativas en municipios de Cundinamarca con afectación alta por COVID-19, según categorización del Ministerio de Salud. (Fuente: Cálculos MSPS-Dirección de Epidemiología y Demografía Casos confirmados y Positividad COVID - INS, Proyecciones población DANE).  
Es importante precisar que durante este trimestre se han realizado ingresos por emergencia al servicio como extravíos, medidas de protección de conformidad al procedimiento de ingreso al servicio y el Protocolo Bioseguridad emergencia sanitaria generada por Covid-19 definido por la SDIS, en su Anexo 12. Directrices medidas de bioseguridad para los servicios centros de protección social, centro día, centro noche y apoyos económicos.  
Por otra parte, se están realizando las acciones pertinentes ante las entidades de salud para realizar los ingresos a las unidades operativas donde se cuentan cupos disponibles de manera progresiva y segura teniendo en cuenta que las personas mayores es la población priorizada en la primera fase del Plan de Vacunación Covid-19 y dando cumplimiento a las medidas y protocolos establecidos según la normativa vigente a nivel nacional y distrital.
</t>
  </si>
  <si>
    <t>19/04/2021 Luego de revisar el seguimiento a los indicadores de gestión, tengo las siguientes observaciones:
* Recordemos que la periodicidad del indicador es trimestral y su tipo de meta es constante. Por esta razón debemos reportada el acumulado de enero a marzo de lo ejecutado y lo programado. Ejemplo: en lo ejecutado debe ir la sumatoria de número de personas mayores atendidas en los servicios de cuidado integral y protección en modalidad institucionalizada de enero a marzo. Igual sucede con lo programado.
* El análisis cualitativo no es claro y no corresponde con lo reportado cuantitativamente. Por favor revisar. El análisis mensual corresponde a los logros obtenidos durante este periodo de medición así como la identificación de las situaciones que conllevaron al incumplimiento de las metas propuestas y cual va ser su plan de acción frente a ese incumplimiento.
* En las evidencias debe ir lo más claro los valores reportados en la ejecución y en lo programado. Si es posible realizar una tabla dinámica donde arroje los valores registrados en lo ejecutado y programado. Esto es para una lectura clara para quien vaya a revisar estos indicadores como puede ser el equipo SG o un ente de control interno o externo.
21/04/2021 No se generan observaciones y recomendaciones respecto al análisis presentados en el seguimiento al indicador de gestión.</t>
  </si>
  <si>
    <t xml:space="preserve">La programación de la magnitud de la meta para el 2021, corresponde a brindar atención integral  para 2.506 personas mayores, alcanzando para al mes de abril un 89% de cumplimiento, con una atención a 2221 personas mayores, de acuerdo con lo reportado en el Sistema de Registro de Beneficiarios (SIRBE).Se da continuidad  en la prestación de la modalidad a través de una atención integral y cuidado cualificado  a las personas mayores, con acompañamiento psicosocial permanente a nivel socio-familiar, conservando las medidas de distanciamiento social en el desarrollo de las actividades, manteniendo activas a las personas mayores y disminuyendo así el estrés que en algunas personas mayores produce la medida de confinamiento, así mismo se ha incrementado el uso de los medios tecnológicos para mantener el contacto con los referentes familiares o sociales, a través de llamadas telefónicas y videollamadas.
Durante este periodo se logra dar apertura a dos nuevas unidades Operativas Centro Protección Social Silvania (Inicio 13/04/2021) y Centro de Protección Social La Mesa (Inicio 13/04/2021) con el ingreso de personas mayores en situación de abandono. Así mimo, se han realizado ingresos de personas mayores con discapacidad, que se encontraban en los centros integrarte de atención interna de la SDIS y por emergencia al servicio como extravíos, medidas de protección, fallos de tutela, de conformidad al procedimiento de ingreso al servicio y el Protocolo Bioseguridad emergencia sanitaria generada por Covid-19 definido por la SDIS, en su Anexo 12. Directrices medidas de bioseguridad para los servicios centros de protección social, centro día, centro noche y apoyos económicos. 
</t>
  </si>
  <si>
    <t>La programación de la magnitud de la meta para el 2021, corresponde a brindar atención integral  para 2.506 personas mayores, alcanzando para al mes de mayo  un 89.5 % de cumplimiento, con una atención a 2245 de personas mayores, de acuerdo con lo reportado en el Sistema de Registro de Beneficiarios (SIRBE).Se da continuidad  en la prestación de la modalidad a través de una atención integral y cuidado cualificado  a las personas mayores, con acompañamiento psicosocial permanente a nivel socio-familiar, conservando las medidas de distanciamiento social en el desarrollo de las actividades, manteniendo activas a las personas mayores .
Durante este periodo se realizó la suscripción de nuevos convenios de asociación en el marco del Decreto 092,con objeto “BRINDAR ATENCIÓN INTEGRAL EN EL ÁMBITO INSTITUCIONAL A PERSONAS DE 60 AÑOS O MÁS, QUE SE ENCUENTREN EN SITUACIÓN DE VULNERABILIDAD SOCIAL, MEDIANTE ACCIONES DE OCUPACIÓN HUMANA, CUIDADO INTEGRAL, FORTALECIMIENTO DE VÍNCULOS FAMILIARES, PARTICIPACIÓN, REDES DE APOYO Y BUEN TRATO, EN EL MARCO DE LA POLITICA PUBLICA SOCIAL PARA EL ENVEJECIMIENTO Y LA VEJEZ”, a través del cual se logra garantizar la atención de las personas mayores en la modalidad de atención comunidad de cuidado dependencia moderada y severa a partir del 1 de junio de 2021.</t>
  </si>
  <si>
    <t>La programación de la magnitud de la meta para el 2021, corresponde a brindar atención integral para 2.506 personas mayores, alcanzando para al mes de junio un 90% de cumplimiento, con una atención a 2258 personas mayores, de acuerdo con lo reportado en el Sistema de Registro de Beneficiarios (SIRBE). Esta modalidad se continúa prestado de manera permanente sin interrupción, brindando atención integral a las personas mayores con acompañamiento psicosocial a nivel socio-familiar, desarrollo de las actividades en el marco del Plan de atención Institucional. Se ofrecen a las personas mayores en atención en esta modalidad de alojamiento confortable y seguro, componente nutricional, vestuario, servicio Funerario, promoción de buenas prácticas y hábitos saludables, participación en procesos ocupacionales y de desarrollo humano, atención integral Interdisciplinaria, acompañamiento y supervisión en actividades básicas de la vida diaria, acompañamiento en trámites de salud y constitución de redes de afecto y apoyo generacionales.</t>
  </si>
  <si>
    <t>15/07/2021 No se generan observaciones respecto al análisis presentado en el seguimiento al indicador de gestión.</t>
  </si>
  <si>
    <t>PSS-7770-006</t>
  </si>
  <si>
    <t xml:space="preserve">Personas mayores que cuentan con un plan de atención integral individual del proceso de cuidado integral y protección en modalidad institucionalizada. </t>
  </si>
  <si>
    <t>Determinar las personas mayores con quienes se ha elaborado el Plan de Atención Integral Individual (herramienta que permite la planeación interdisciplinaria conjunta con la persona mayor  y la implementación de las acciones de cuidado integral que den cuenta del cumplimiento del objetivo de atención) en los servicios cuidado integral y protección en modalidad institucionalizada del proyecto 7770 - Compromiso con el envejecimiento activo y una Bogotá  cuidadora e incluyente.</t>
  </si>
  <si>
    <t>Contar con el plan de atención integral individual de cada persona mayor, en alguna de sus tres fases: conociendo, planeando y monitoreando (dependiendo de su tiempo de permanencia en el servicio) especificando las acciones a desarrollar por cada una de las disciplinas del equipo profesional del Centro de Protección.</t>
  </si>
  <si>
    <t>(Número de personas mayores que cuentan con Plan de Atención Integral Individual en los servicios de cuidado integral y protección en modalidad institucionalizada / Número total de personas mayores en atención en los servicios de cuidado integral y protección en modalidad institucionalizada) * 100.</t>
  </si>
  <si>
    <t>Sistema de Información y Registro de Beneficiaros (SIRBE).
Se requiere parametrizar en el SIRBE la  actuación de intervención que responda a la etapa en que se encuentra el Plan de Atención Integral Individual, de cada persona mayor.
A todos los participantes se les registrará la actuación de intervención de acuerdo a su tiempo de permanencia en el servicio.</t>
  </si>
  <si>
    <t>La información se obtiene del Sistema de Información y Registro de Beneficiaros (SIRBE), teniendo en cuenta el número de personas mayores que cuentan con el Plan de Atención Integral Institucional en la etapa correspondiente de acuerdo a su tiempo de  permanencia en el servicio y las personas mayores en atención en el servicio.</t>
  </si>
  <si>
    <t>1. Base de datos del reporte de los Plan de Atención Integral Individual (PAIIN).
2. Conteo de Metas reportado por la Dirección de análisis y Diseño Estratégico (DADE). (sujeto a la parametrización del SIRBE).</t>
  </si>
  <si>
    <t xml:space="preserve">En el mes de Enero  de 2021 se encuentran 1815  personas mayores en atención en el servicio. Se realizó el reporte por parte de las unidades operativas en la matriz los Planes de Atención Integral Individual PAIIN según las fases: conociendo, planeando y actuando (dependiendo de su tiempo de permanencia en el servicio) de todas las personas mayores en atención, evidenciándose que el 100% de las personas mayores en atención cuentan con su PAIIN.  Así mismo, se realiza el  respectivo reporte en el Sistema Misional SIRBE.
</t>
  </si>
  <si>
    <t xml:space="preserve">En el mes de Febrero  de 2021 se encuentran 1812  personas mayores en atención en el servicio. Se realizó el reporte por parte de las unidades operativas en la matriz los Planes de Atención Integral Individual PAIIN según las fases: conociendo, planeando y actuando (dependiendo de su tiempo de permanencia en el servicio) de todas las personas mayores en atención, evidenciándose que el 100% de las personas mayores en atención cuentan con su PAIIN.  Así mismo, se realiza el  respectivo reporte en el Sistema Misional SIRBE.
</t>
  </si>
  <si>
    <t>En el primer trimestre del año 2021 se realizó  el reporte de los Planes de Atención Integral Individual- PAIIN según las fases: conociendo, planeando y actuando (dependiendo de su tiempo de permanencia en el servicio) de todas las personas mayores en atención  a marzo, evidenciándose que el 100% de las personas mayores en atención cuentan con su PAIIN, lo que permite garantizar una atención integral acorde a las necesidades, gustos, intereses y perfil individual de cada participante  aportando al mejoramiento de sus condiciones de vida.</t>
  </si>
  <si>
    <t>19/04/2021 Luego de revisar el seguimiento a los indicadores de gestión, tengo las siguientes observaciones:
* Este indicador es de periodicidad semestral no debemos reportar información cuantitativo en este periodo y tampoco reportar evidencias.
Solo tengo la siguiente recomendación y es continuar con todas las acciones que lleven lugar al cumplimiento de la meta propuesta y para el reporte semestral tener en cuenta las observaciones realizadas anteriormente.
21/04/2021 No se generan observaciones y recomendaciones respecto al análisis presentados en el seguimiento al indicador de gestión.</t>
  </si>
  <si>
    <t>Durante este periodo se  realizó  el reporte de los Planes de Atención Integral Individual- PAIIN según las fases: conociendo, planeando y actuando (dependiendo de su tiempo de permanencia en el servicio) de todas las personas mayores en atención  a marzo, evidenciándose que el 100% de las personas mayores en atención cuentan con su PAIIN, lo que permite garantizar una atención integral acorde a las necesidades, gustos, intereses y perfil individual de cada participante  aportando al mejoramiento de sus condiciones de vida. Así mismo el equipo interdisciplinario realizo del PAIIN la fase conociendo y planeando a las personas mayores que ingresaron a la modalidad con corte a 30 de abril de 2021.</t>
  </si>
  <si>
    <t>Durante este periodo se  realizó  el reporte de los Planes de Atención Integral Individual- PAIIN según las fases: conociendo, planeando y actuando (dependiendo de su tiempo de permanencia en el servicio) de todas las personas mayores en atención  a marzo, evidenciándose que el 100% de las personas mayores en atención cuentan con su PAIIN, lo que permite garantizar una atención integral acorde a las necesidades, gustos, intereses y perfil individual de cada participante  aportando al mejoramiento de sus condiciones de vida. Así mismo el equipo interdisciplinario realizo del PAIIN la fase conociendo y planeando a las personas mayores que ingresaron a la modalidad con corte a 30 de mayo de 2021.</t>
  </si>
  <si>
    <t>27/06/2021 no se generan observaciones respecto al análisis presentado en el seguimiento al indicador de gestión. Solo se deja la siguiente recomendación y es para el próximo reporte que es el primer semestre debemos tener en cuenta lo gestionado en cada mes de enero a junio 2021.</t>
  </si>
  <si>
    <t xml:space="preserve">Durante este periodo se  realizó  el reporte de los Planes de Atención Integral Individual- PAIIN según las fases: conociendo, planeando y actuando (dependiendo de su tiempo de permanencia en el servicio) de todas las personas mayores en atención  a junio 2021 evidenciándose que el 100% de las personas mayores en atención cuentan con su PAIIN, lo que permite garantizar una atención integral acorde a las necesidades, gustos, intereses y perfil individual de cada participante  aportando al mejoramiento de sus condiciones de vida. Así mismo el equipo interdisciplinario realizo del PAIIN la fase conociendo y planeando a las personas mayores que ingresaron a la modalidad con corte a 30 de junio de 2021.
</t>
  </si>
  <si>
    <t>15/07/2021 Se generan observaciones y recomendaciones respecto al análisis presentado en el seguimiento al indicador de gestión: no se cuenta con la evidencia para poder validar lo registrado cuantitativamente.
16/07/2021 No se generan observaciones respecto al análisis presentado en el seguimiento al indicador de gestión.</t>
  </si>
  <si>
    <t>PSS-7770-007</t>
  </si>
  <si>
    <t>Plan de Acción de la Política Pública Social para el Envejecimiento y la Vejez ejecutado.</t>
  </si>
  <si>
    <t>Implementar la Política Pública Social para el Envejecimiento y la Vejez (PPSEV), desde las acciones que corresponden al Sector de Integración Social.</t>
  </si>
  <si>
    <t>Desarrollo de  procesos de articulación dentro de los servicios y estrategias de atención, para dar cumplimiento a los lineamientos de la PPSEV.</t>
  </si>
  <si>
    <t>(Número de actividades del Plan de Acción ejecutadas / Número de actividades del Plan de Acción programadas) * 100</t>
  </si>
  <si>
    <t>* Plan de Acción. 
* Seguimiento al proyecto de inversión (SPI).</t>
  </si>
  <si>
    <t>Se realizará una programación anual de las actividades contempladas dentro del Plan de Acción, haciendo su correspondiente seguimiento.</t>
  </si>
  <si>
    <t>Informes de seguimiento y evaluación de resultados</t>
  </si>
  <si>
    <t>Se realizó mesa técnica de envejecimiento y vejez para revisar el primer borrador del plan de trabajo del COEV para la vigencia 2021</t>
  </si>
  <si>
    <t>Realización de la sesión ordinaria del COEV en el mes de febrero, en el cual se desarrolló la siguiente agenda: 
* Proceso de vacunación en Bogotá 
* Presentación de la ley 2040 y su reglamentación
* Elecciones de los Consejos de Sabios y Sabias 2021
* Varios</t>
  </si>
  <si>
    <t>Se realizó mesa técnica de envejecimiento y vejez para aprobar el borrador del plan de trabajo del COEV para la vigencia 2021 y avanzar en los acuerdos de los productos del nuevo plan de acción de la Política Pública de Envejecimiento y Vejez según la metodología CONPES</t>
  </si>
  <si>
    <t>19/04/2021 Luego de revisar el seguimiento a los indicadores de gestión, tengo las siguientes observaciones:
* Recordemos que la periodicidad del indicador es trimestral y su tipo de meta es constante. Por esta razón debemos reportada el acumulado de enero a marzo de lo ejecutado y lo programado. Ejemplo: en lo ejecutado debe ir la sumatoria de número de actividades del Plan de Acción ejecutadas de enero a marzo. Igual sucede con lo programado.
* Con respecto a las evidencias solo falta anexar los dos informes de enero y febrero.
21/04/2021 No se generan observaciones y recomendaciones respecto al análisis presentados en el seguimiento al indicador de gestión.</t>
  </si>
  <si>
    <t>Se realizó mesa técnica de envejecimiento y vejez y desde luego se realizó el Comité Operativo de Envejecimiento y Vejez (COEV 27-04-2021) del  mes de abril, donde se aprobó el plan de trabajo de la vigencia 2021 y se socializó los avances en la actualización del Plan de Acción de la Política Pública Social de Envejecimiento y Vejez. según la metodología CONPES.</t>
  </si>
  <si>
    <t>Se realizó mesa técnica de envejecimiento y vejez (20/05/2021) y  se proyectó realización del Comité Operativo de Envejecimiento y Vejez (COEV). En el marco de la mesa técnica se trabajaron sobre dudas en el diligenciamiento de la matriz del Plan de Acción de la Política Pública Social de Envejecimiento y Vejez. según la metodología CONPES y la consolidación de la cadena de valor como elemento esencial del nuevo plan.</t>
  </si>
  <si>
    <t>Se realizaron tres (3) sesiones del Comité Operativo de Envejecimiento y Vejez (1,9,16 de junio de 2021), en el marco de las mismas se consiguió la aprobación de los nuevos productos que harán parte del nuevo plan de acción de la PPSEV para lo que resta del proceso de implementación de la política pública.</t>
  </si>
  <si>
    <t>PSS-7770-008</t>
  </si>
  <si>
    <t>Personas participantes de las Redes de Cuidado Comunitario.</t>
  </si>
  <si>
    <t>Establecer cuántas personas participan de las Redes de Cuidado Comunitario.</t>
  </si>
  <si>
    <t>Desarrollo de estrategias y acciones por parte de los gestores territoriales, para la identificación y vinculación de personas en las Redes de Cuidado Comunitario.</t>
  </si>
  <si>
    <t>(Número de personas participantes de la Redes de Cuidado Comunitario / Número de personas identificadas para participar en Redes de Cuidado Comunitario) * 100</t>
  </si>
  <si>
    <t>Instrumento de identificación de personas y seguimiento al proceso de participación.</t>
  </si>
  <si>
    <t>Se cuenta como persona vinculada a una Red de Cuidado Comunitario, aquella que participa en al menos el 75% de las líneas de acción. Se contará con un instrumento para realizar el registro y verificación.</t>
  </si>
  <si>
    <t>* Instrumento de identificación y seguimiento.
* Informe de resultados y balance.</t>
  </si>
  <si>
    <t xml:space="preserve">En el mes de enero se realiza la planeación inicial de redes de cuidado comunitario a dinamizar en las localidades y se realizan los primeros registros en el Banco del Tiempo Mayor, identificando algunos retrasos al final del meses, lo cual obligó a revisar el formulario de inscripción inicial y la batería de preguntas asociadas. Para el mes de febrero se subsanan las dificultades de acuerdo con el informe que se describe en dicho mes. </t>
  </si>
  <si>
    <t>Para la inscripción de cooperantes y participantes en las redes de cuidado comunitario que se dinamizan en los territorios, se tiene el Banco del Tiempo Mayor. En el marco de las actividades realizadas en calle, para las cuales se elaboran fichas técnicas que incluyen objetivos, línea de acción a desarrollar, metodología requerimientos logísticos, aprendizajes y soportes fotográficos, se están realizando los procesos de inscripción en el instrumento de captura de información. Sin embargo, lo anterior tomaba un tiempo mayor de lo previsto, lo que obligó a un reajuste para simplificar el formulario virtual de inscripción, y construir un protocolo para que, una vez realizada la inscripción, se produzca un contacto telefónico a través del cual se realiza el proceso de caracterización de cooperantes y participantes. A partir de los ajustes efectuados en el Banco del Tiempo Mayor el día 18 de febrero, aumentaron en 36 las personas inscritas, llegando a 125 en la vigencia 2021, lo que establece que, con corte a febrero, se cuenta con 288 personas inscritas en el Banco del Tiempo Mayor.</t>
  </si>
  <si>
    <t>En el ejercicio de dinamización de redes de cuidado comunitario se continuó con el registro voluntario de personas que en calidad de cooperantes y participantes de las redes en el Banco del Tiempo Mayor, alcanzando un total de 358 vinculadas a las redes comunitarias. Así mismo, se ha puesto en funcionamiento el protocolo de registro telefónico, el cual ha permitido facilitar la inscripción de personas que participan en las actividades en el marco de las líneas de acción de la Estrategia</t>
  </si>
  <si>
    <t>Dinamización de redes de cuidado comunitario en las localidades priorizadas, a partir de la implementación del segundo momento del tejido metodológico en las localidades de Suba, Chapinero y Kennedy. En localidades como Engativá, Bosa, Ciudad Bolívar, Teusaquillo, se realiza la identificación y fortalecimiento de procesos organizativos, sociales y comunitarios alrededor del cuidado y con participación de las personas mayores, a partir de la creación de un plan de fortalecimiento de instancias de participación, en particular los Comités Operativos Locales de Envejecimiento y Vejez, y los Consejos Locales de Sabios y Sabias. Este plan, que se adapta a las necesidades de las instancias y demandas de las personas mayores que asisten, así como fechas emblemáticas o relevantes para hacer memoria, busca agendar de manera mensual ejercicios de apropiación social del cuidado, identificación y reconocimiento de la normatividad vigente en materia de derechos de las personas mayores, contribución a la transformación de patrones culturales generadores de la segregación y la discriminación por razones de edad.</t>
  </si>
  <si>
    <t>En el ejercicio de dinamización de redes de cuidado comunitario se han vinculado en calidad de cooperantes 487 personas en las localidades priorizadas.</t>
  </si>
  <si>
    <t>Dinamización de redes de cuidado comunitario en las localidades de Teusaquillo, Suba, Ciudad Bolívar, Candelaria, Santafé, Chapinero, Bosa, Kennedy, Engativá, para un total de nueve (9) localidades de las diez (10) previstas en la meta del Plan Distrital de Desarrollo para la vigencia 2021, y con 654 personas vinculadas a las redes de cuidado comunitario</t>
  </si>
  <si>
    <t>PSS-7770-009</t>
  </si>
  <si>
    <t>Número de localidades con Redes de Cuidado Comunitario dinamizadas</t>
  </si>
  <si>
    <t>Determinar cuántas localidades de Bogotá cuentan con Redes de Cuidado Comunitario</t>
  </si>
  <si>
    <t>Desarrollo de estrategias y acciones por parte de los gestores territoriales, para la identificación y vinculación de personas en las Redes de Cuidado Comunitario</t>
  </si>
  <si>
    <t>(Número de localidades implementadas las Redes de Cuidado Comunitario / Número de localidades programados para implementar las Redes de Cuidado Comunitario) *  100</t>
  </si>
  <si>
    <t>Informe de dinamización de redes de cuidado comunitario</t>
  </si>
  <si>
    <t>El calculo del indicador se obtiene del seguimiento de los planes de acción local que cada localidad formula e implementa.
Se entiende como cumplido cuando se ha implementado mínimo 3 de las 4 de las líneas de acción establecidas en las localidades determinadas. Esta información se documenta en el Informe de dinamización de redes de cuidado comunitario.
El avance será progresivo a lo largo de la vigencia, contando a final del año con las localidades dinamizadas.</t>
  </si>
  <si>
    <t>* Instrumento de identificación y seguimiento
* Informe de Resultados y Balance</t>
  </si>
  <si>
    <t>Se ha alcanzado con ocho (8) de las diez (10) localidades previstas para el 2021, en las cuales se han implementado al menos una (1) de las cuatro (4) líneas de acción de la Estrategia de Redes de Cuidado Comunitario, siendo la correspondiente a prevención de violencias la que marca el inicio de la dinamización del cuidado comunitario en los territorios.</t>
  </si>
  <si>
    <t>19/04/2021 No se generan observaciones respecto al análisis presentados en el seguimiento al indicador de gestión.
Solo tengo la siguiente recomendación y es continuar con todas las acciones que lleven lugar al cumplimiento de la meta propuesta y para el reporte semestral tener en cuenta las observaciones realizadas anteriormente.</t>
  </si>
  <si>
    <t xml:space="preserve">En el ejercicio de dinamización de redes de cuidado comunitario se han vinculado en calidad de cooperantes 383 personas en las localidades priorizadas. Frente a los retrasos posible por la ausencia de talento humano, se ha procedido a identificar bases de datos de líderes locales mediante gestión interna de la SDIS y externa interinstitucional para ampliar la base de cooperantes y participantes, lo que ha permitido identificar 84 líderes locales en Suba y 82 para Engativá, lo que permitirá alcanzar alrededor de 549 personas para el mes de mayo.  </t>
  </si>
  <si>
    <t>Se continua con la dinamización de redes de cuidado comunitario en las localidades priorizadas, a partir de fortalecimiento de procesos organizativos, sociales y comunitarios alrededor del cuidado y con participación de las personas mayores, a partir de la creación de un plan de fortalecimiento de instancias de participación, en particular los Comités Operativos Locales de Envejecimiento y Vejez, y los Consejos Locales de Sabios y Sabias, para las localidades de Engativá, Teusaquillo, Bosa, Ciudad Bolívar, Santa Fe, Candelaria, Puente Aranda, Kennedy y Suba.</t>
  </si>
  <si>
    <t>27/06/2021 no se generan observaciones respecto al análisis presentado en el seguimiento al indicador de gestión. Solo se deja la siguiente recomendación y es para el próximo reporte que es el primer semestre debemos tener en cuenta lo gestionado en cada mes de marzo a junio 2021.</t>
  </si>
  <si>
    <t xml:space="preserve">Para el periodo correspondiente se registran nueve (9) localidades de las diez (10) previstas en la meta del Plan Distrital de Desarrollo para la vigencia 2021, lo que ha permitido la implementación efectiva de procesos de prevención de violencias que contribuyen a la transformación de imaginarios adversos y negativos contra la vejez y el envejecimiento que generan prácticas de exclusión, segregación y abandono. En la práctica, la configuración de procesos comunitarios y territoriales que generan entornos de cuidado colectivo de las personas mayores, se convierten en la materialización de las apuestas centrales de dignidad y la territorialización de los ejes de la Política Pública Social para el Envejecimiento y la Vejez.      </t>
  </si>
  <si>
    <t>7771 - Fortalecimiento de las oportunidades de  inclusión de las personas con discapacidad y sus familias, cuidadores-as en Bogotá</t>
  </si>
  <si>
    <t>PSS-7771-001</t>
  </si>
  <si>
    <t>Personas con discapacidad, sus familias, cuidadores(as) y otros actores presentes en los territorios que participan en ejercicios de sensibilización y toma de conciencia para la disminución de barreras frente a la discapacidad</t>
  </si>
  <si>
    <t>Medir el porcentaje de participación de las personas con discapacidad, sus familias, cuidadores - as  y otros actores presentes en los territorios en los ejercicios de sensibilización y toma de conciencia para la disminución de barreras frente a la discapacidad que desarrolle el proyecto</t>
  </si>
  <si>
    <t>Disponibilidad de las personas con discapacidad, sus familias, cuidadores(as)  y otros actores presentes en los territorios para participar en los ejercicios de sensibilización y toma de conciencia para la disminución de barreras frente a la discapacidad </t>
  </si>
  <si>
    <t xml:space="preserve">(Número de personas con discapacidad, sus familias, cuidadores(as) y otros actores presentes en los territorios  que participan en ejercicios de sensibilización y toma de conciencia para la disminución de barreras frente a la discapacidad / Número de personas con discapacidad, sus familias, cuidadores(as) y otros actores presentes en los territorios programadas para participar en ejercicios de sensibilización para la disminución de barreras frente a la discapacidad) * 100 </t>
  </si>
  <si>
    <t>Reporte de personas con discapacidad, sus familias, cuidadores(as) y otros actores presentes en los territorios que participan en ejercicios de sensibilización y toma de conciencia para la disminución de barreras frente a la discapacidad </t>
  </si>
  <si>
    <t>Este indicador se calcula tomando la cantidad de personas con discapacidad, sus familias, cuidadores(as) y otros actores presentes en los territorios que participan en ejercicios de sensibilización y toma de conciencia que son reportadas por los servicios,  estrategias y equipo de política en la matriz que consolida el equipo de la Estrategia de Fortalecimiento a la Inclusión y se cruza con la cantidad de personas programadas por los servicios,  estrategias y equipo de política en el período  para determinar el porcentaje de participantes en los ejercicios de sensibilización mencionados.  
Nota: el reporte acumulado corresponde a la suma de los valores reportados en el trimestre.</t>
  </si>
  <si>
    <t>Matriz de registro de ejercicios de sensibilización y toma de conciencia</t>
  </si>
  <si>
    <t>Durante el presente periodo de reporte, la Estrategia de Fortalecimiento a la Inclusión-EFI en desarrollo de su lineamiento técnico llegó a avanza en ejercicios de sensibilización con 217 personas de Centros Crecer y en distintos territorios de la ciudad que pertenecen a las actividades regulares de la Estrategia Territorial en procura de la transformación de imaginarios que existen frente a lo que es y significa los conceptos de discapacidad e inclusión social aportando adicionalmente a la línea de acción de familias enmarcada en el modelo de atención vigente en la Secretaría Distrital de Integración Social.</t>
  </si>
  <si>
    <t>Considerando aspectos de tipo administrativo, con regular ocurrencia durante el inicio de cada vigencia presupuestal, el equipo de la Estrategia de Fortalecimiento a la Inclusión logra presentar en el consolidado que surge de la articulación interna entre los equipos del Proyecto de Inversión realizar procesos de Sensibilización y toma de conciencia con 157 personas que participan en los servicios que ofrece la Secretaría Distrital de Integración Social. Durante este periodo de reporte, se destaca el interés manifiesto, así como las inquietudes presentadas por los profesionales frente a la pertinencia y resultados que se producen por la ejecución de estos procesos que promueven la resignificación del rol de la familia como vehículo dinamizador de la inclusión. Así mismo se destaca la voluntad y compromiso del equipo articulado para solucionar y rebatir situaciones adversas respecto de las posibilidades existentes para llevar a cabo estos ejercicios.</t>
  </si>
  <si>
    <t>Durante el mes de marzo se llevo a cabo un proceso de Sensibilización y Toma de Conciencia, con la participación de 35 personas, logrando promover la generación de cambios de actitud frente a lo que significa la "Discapacidad" y la inclusión de personas con discapacidad en los distintos entornos en que se desarrolla su proyecto vida individual, familiar y comunitario, lo anterior en concordancia con el proceso que se viene adelantando en la implementación Política Pública Distrital de Discapacidad de Bogotá. En cuanto a los resultados cuantitativos es de resaltar que en el primer trimestre de 2021, se logró la sensibilización y toma de conciencia a 409 personas  de 500 personas programadas , lo que equivale al 82% de cumplimiento frente a la meta, lo anterior a pesar de las dificultades que han presentado por las medidas declaradas por la emergencia Covid-19</t>
  </si>
  <si>
    <t>15/04/2021 Verificar y ajustar la evidencia ya que solo cuenta con el registro de las 35 personas de marzo, se debe contar con el registro de las 409 atendidas en el trimestre. Así mismo se sugiere indicar de forma general  la información de las 500 actividades programadas, para poder evidenciar la relación.
Revisar el uso correcto de mayúsculas. 
19/04/2021 No se generan observaciones o recomendaciones adicionales respecto al análisis presentado en el seguimiento al indicador de gestión.</t>
  </si>
  <si>
    <t xml:space="preserve">El equipo de la Estrategia de Fortalecimiento a la Inclusión-EFI-, apoyado por el Conjunto Multidisciplinario de Apoyo, pudo dar continuidad al proceso de Sensibilización y Toma de Conciencia, con la participación de 224 personas, pertenecientes al sector educativo de Instituciones Educativas Distritales de las Localidades de Bosa y San Cristóbal, así como de los Centros Crecer de estas Localidades de Bogotá y en la misma línea, se realizó el mismo proceso pedagógico con servidores del Ministerio de Cultura y empresas del sector privado como  Grupo Empresarial en Línea-GELSA-(Paga-Todo), la Universidad Santo Tomás la Clínica del Country - sede La Colina y la Empresa OVIC ORTHOPEDIC. Es pertinente señalar el interés manifiesto de los profesionales de los centros crecer La Victoria y Bosa por continuar apoyando la promoción de la generación de cambios de actitud frente a lo que significa la "Discapacidad" y la inclusión de personas con discapacidad en los distintos entornos en que se desarrolla su proyecto vida individual, familiar y comunitario, lo anterior en concordancia con el proceso que se viene adelantando en la implementación Política Pública Distrital de Discapacidad de Bogotá. </t>
  </si>
  <si>
    <t xml:space="preserve">Durante el periodo de reporte se adelantan los procesos de sensibilización y toma de conciencia dirigidos a participantes de distintas Instituciones Educativas Distritales de las Localidades de Kennedy Ciudad Bolívar y Usaquén apoyados por el Equipo Multidisciplinario de Apoyo, contando con la participación de 108 personas, en la misma línea, se realizó el mismo proceso pedagógico con colaboradores de la Empresa ADIDAS y la Universidad Javeriana, así como actores de las unidades operativas del Proyecto 7771 "Fortalecimiento a las oportunidades de inclusión de las personas con discapacidad, sus familias y cuidadores-as", específicamente de la Localidad de Bosa. Se resalta adicionalmente el Ejercicio realizado la Institución Educativa en convenio con la Secretaria de Educación Distrital, atiende niños y niñas y adolescentes con discapacidad en la Localidad de Rafael Uribe Uribe.
En cuanto a estos resultados, es imperativo señalar que, en proporción, con el alcance de número de participantes reportado se avanza en un 22,% del universo programado para el presente mes y en este sentido se debe resaltar que, en condiciones de apoyo, tal como se propuso en reunión de Equipo Técnico, para el próximo periodo de informe de seguimiento, se proyecta alcanzar las 108 personas reportadas para el mes de mayo de 2020.
</t>
  </si>
  <si>
    <t>El proyecto de discapacidad logra adelantar  a través de la Estrategia de Fortalecimiento a la Inclusión 719 ejercicios de sensibilización y toma de conciencia dirigidos a diferentes actores como empresarios, personas con discapacidad y familias cuidadoras, visibilizando las habilidades, capacidades de la población, y la importancia de aprovechar las oportunidades de inclusión laboral disponibles por los empresarios. Es de destacar durante el periodo los procesos adelantados con cuidadores y cuidadoras de personas con discapacidad, entidades como ARCELEC, Clínica El Country, OVIC ORTHOPEDIC, Ministerio de Cultura, Universidad Santo Tomas,  GRUPO EMPRESARIAL GELSA, Adidas, Cafam, Canal Capital, Universidad Javeriana, Fundación Universitaria Los Libertadores, UNAD, Universidad Piloto de Colombia, diversos colegios e institutos de educación del distrito y diferentes dependencias de la SDIS. Logrando un avance de 144% frente a la meta programada, gracias a la apertura progresiva de los entornos educativo y productivo.</t>
  </si>
  <si>
    <t>15/07/2021 Se recomienda nombrar las evidencias de acuerdo al indicador, así mismo, formular un resumen donde se puedan visualizar los datos reportados.
No se generan observaciones o recomendaciones adicionales, respecto al análisis presentado en el seguimiento al indicador de gestión.</t>
  </si>
  <si>
    <t>PSS-7771-002</t>
  </si>
  <si>
    <t>Entidades privadas o públicas que realizan procesos de inclusión de personas con discapacidad, sus familias, cuidadores - as.</t>
  </si>
  <si>
    <t>Reportar las entidades, organizaciones, instituciones, empresas privadas o públicas que realizan procesos de inclusión de personas con discapacidad, sus familias y cuidadores(as), gracias a la gestión que adelanta el proyecto</t>
  </si>
  <si>
    <t>Compromiso de las entidades organizaciones, instituciones, empresas privadas o públicas, para incluir a de personas con discapacidad, sus familias y cuidadores(as) en entornos productivos y educativos</t>
  </si>
  <si>
    <t>(Número de entidades privadas o públicas que incluyen personas con discapacidad, sus familias, cuidadores(as) / Número de entidades privadas o públicas gestionadas para la inclusión de personas con discapacidad, sus familias, cuidadores(as)) *100</t>
  </si>
  <si>
    <t xml:space="preserve">Reporte de entidades privadas o públicas que incluyen personas con discapacidad, sus familias, cuidadores(as) </t>
  </si>
  <si>
    <t>Para determinar el valor de indicador se calcula a partir del registro de entidades públicas o privadas, que incluyen personas con discapacidad, sus familias, cuidadores(as) en entornos educativo y productivo, que se encuentran registradas en formato de gestión y articulación  y la matriz consolidada la cual es diligenciada por el equipo de la estrategia de Fortalecimiento a la inclusión  a partir de la información reportada por los servicios y estrategias del proyecto sobre el total de entidades que fueron contactadas por los servicios y estrategias del proyecto para la inclusión de personas con discapacidad en entornos productivo y educativo durante el periodo.   
Nota: el reporte acumulado corresponde a la suma de los valores reportados en el semestre.</t>
  </si>
  <si>
    <t>Matriz de registro de gestión y articulación. </t>
  </si>
  <si>
    <t>Porcentaje </t>
  </si>
  <si>
    <t>La Estrategia de Fortalecimiento a la Inclusión de la Secretaria  Distrital  de Integración Social,  adelanta articulación con  diferentes  empresas para  gestión y articulación que permita la vinculación de personas con discapacidad, se da a conocer el proceso de análisis de puesto de  trabajo,  acompañamiento  en  el  proceso  de selección, ejercicios de sensibilización y toma  de  conciencia,  mediante seguimiento al proceso durante tres meses.
Durante el presente periodo se reportaron 5 procesos de identificación y articulación en los entornos productivos con empresas del sector de servicios, industria, alimentos y de la construcción, en las cuales se llevó a cabo identificación de barreras y facilitadores y adicionalmente se prestó asesoría profesional y técnica frente a la aplicación de ajustes razonables. Así mismo, se tuvo en cuenta el cumplimiento e información necesaria para realizar los procedimientos de bioseguridad en el marco de las normas emanadas para la emergencia social y sanitaria Covid-19, haciendo énfasis a las empresas en el cuidado y protección de las personas con discapacidad contratadas.</t>
  </si>
  <si>
    <t>A partir de la aplicación de las medidas de bioseguridad que existen y de otras circunstancias atípicas producto de la pandemia ocasionada por el Covid-19 que aún se mantienen vigentes para el presente reporte y sus efectos sobre el sistema económico de la ciudad y adicionalmente las circunstancias administrativas que se mencionan en el reporte del mes anterior, es factible encontrar los razonamientos que nos permiten presentar una (1) articulación para este periodo. Es de anotar, que en la actualidad se avanza sobre las modificaciones y transformaciones que se requieren en la Estrategia para garantizar el cumplimiento y el alcance de sus metas.</t>
  </si>
  <si>
    <t>En procura de rebatir diferentes tipos de barreras existentes por las medidas de emergencia por Covid-19 , se opta por acudir de forma contingente a buscar  entidades, organizaciones, instituciones, empresas privadas o públicas que posibiliten procesos de inclusión de personas con discapacidad, sus familias y cuidadores(as). Tras este propósito se establece contacto con la Agencia de Gestión para el Empleo y la Productividad de la Caja de Compensación Familiar y con ellos se acuerdan algunas acciones compartidas en el marco de un proceso de gestión y articulación.  Esta instancia del sector privado, plantea la forma de aportar y compartir información relacionada con la dinámica que surge entre buscadores de empleo y generación de ingresos y las empresas y entidades que demandan fuerza laboral con algún tipo de discapacidad, proceso al que la Estrategia de Fortalecimiento a la Inclusión pone a disposición la posibilidad de realizar acciones de fortalecimiento en estos entornos laborales y productivos, en concordancia con sus lineamientos técnicos.</t>
  </si>
  <si>
    <t>Para el presente reporte con corte al 30 de Abril de 2021, buscando rebatir diferentes tipos de barreras existentes y aun vigentes frente a la discapacidad, se da continuidad a la permanente búsqueda que demanda esta acción de la estrategia de Fortalecimiento a la Inclusión-EFI-, tras empresas y entidades, organizaciones, instituciones, pertenecientes al sector privadas o públicas, sus familias y cuidadores(as). Con este propósito se establece contacto con la A &amp; U INGENIERIA Y CONSTRUCCIONES SAS, EMPRESA GERCOTEK, COMPAÑIA CONSULTORA Y ADMINISTRADORA DE CARTERA, STARBUCKS COFFEE COMPANY, MYR INGENIERIA SAS, INDUSTRIAS ALIMENTICIAS SAN NICOLAS, FSS, FORLEN INGENIERIA LTDA., EMPRESA GRECO DE SEGURIDAD, GEO ESTUDIOS INGENIERIA SAS  y con ellos se acuerdan algunas acciones compartidas en el marco de un proceso de gestión y articulación.  Esta instancia del sector privado, plantea la forma de aportar y compartir información relacionada con la dinámica que surge entre buscadores de empleo y generación de ingresos y las empresas y entidades que demandan fuerza laboral con algún tipo de discapacidad, proceso al que la EFI pone a disposición la posibilidad de realizar acciones de fortalecimiento en estos entornos laborales y productivos, en concordancia con sus lineamientos técnicos y las orientaciones definidas por el proyecto de inversión.</t>
  </si>
  <si>
    <t xml:space="preserve">El Equipo de la Estrategia de Fortalecimiento a la Inclusión de la Secretaria  Distrital  de Integración Social,  adelanta diferentes acciones de articulación apuntando a la vinculación de personas con discapacidad, y con ellos se les  da a conocer el proceso de análisis de puesto de  trabajo,  acompañamiento  en  el  proceso  de selección, ejercicios de sensibilización y toma  de conciencia, mediante seguimiento al proceso durante tres meses. Como consecuencia de estas acciones, para el presente periodo de reporte y dando cumplimiento a los procedimientos de bioseguridad en el marco de las normas emanadas para la emergencia social y sanitaria Covid-19, se logra realizar procesos de Gestión y Articulación con la Empresas CREM HELADO; ADIDAS;  PERMODA;  PAN EL COUNTRY;  GRUPO RECORDAR; INDUCON; GRAN PRADERA SAS;  LAVASET SAS; COMPAÑIA INTERNACIONAL DE ALIMENTOS AGROPECUARIOS CIALTA SAS;  SEGURIDAD ESPLENDOR; COLPENSIONES; INVEST IN  BOGOTA;  GRUNE WELT CIA LTDA. Con estas entidades del sector productivo, se espera avanzar en el corto plazo hacia la consolidación de nuevos procesos de inclusión, tal como se ha logrado con organizaciones comerciales como: GEO ESTUDIOS INGENIERIA SAS; COMMPAÑIA INTERNACIONAL DE ALIMENTOS AGROPECUARIOS CIALTA SAS; LAVASET SAS; ADIDAS y el GRUPO EMPRESARIAL EN LINEA GELSA.
</t>
  </si>
  <si>
    <t>La estrategia de Fortalecimiento a la Inclusión se ha encontrado en su accionar frente a unas condiciones contextuales socio-económicas, en donde actualmente, la economía demanda cambios significativos, el  desempleo y falta de oportunidades laborales para toda tipo de población, se justifica en primera medida a causa de la situación que se vive por la pandemia del covid-19, que obligó a las empresas de diferentes  sectores económicos  a cesar  o iniciar labores desde casa, mientras se alcanzaba una estabilidad causando una afectación severa en el mercado laboral, y baja en la economía.
Debido a la fluctuación económica  las empresas tuvieron que realizar acciones estratégicas despidiendo una gran cantidad de personas con el fin de poder continuar en el mercado laboral, ocasionando una disminución notable en la solicitud de perfiles y apoyo en procesos laborales por parte de la estrategia, limitando las oportunidades laborales para las personas con discapacidad y familias cuidadoras. Es así como en el primer semestre de 2021, se logra realizar gestión y articulación de enero a junio  con 60  entidades de los sectores público y privado. Es de resaltar las gestiones adelantadas en el mes de junio, con entidades como: AGS AMERICAS COLOMBIA, AMERICAS BPS, ACHIRAS GIGANTEÑAS, SECRETARIA DE GOBIERNO, DISFRUVER SAS, CONFECCIONES LADY MARCEL SA, IED NICOLAS GÓMEZ DÁVILA, IED CARLOS ARTURO TORRES, LITOPRINT SA, IED GUSTAVO RESTREPO, IED SALITRE SUBA, TRANSPORTES VHR LIDA, IED JULIO GARAVITO ARMERO, IED NUEVO CHILE, IED SIERRA MORENA, IED SAN FRANCISCO, IED ARBORIZADORA ALTA, IED ARBORIZADORA BAJA, IED RODRIGO LARA BONILLA, IED JOSE JAIME ROJAS, IED MANUELA BELTRAN, IED COMPARTIR EL RECUERDO, IED LAS AMERICAS, IED NICOLAS GOMEZ DÁVILA, PLASMA HIERROS SAS, IED ARABIA, GUSTAVO RESTREPO SEDES  C y D, TRANSMILENIO SA, IED PARAISO MIRADOR, IED  FANNY MICKEY. Logrando un avance del 95% en la meta programada para el periodo de reporte.</t>
  </si>
  <si>
    <t>15/07/2021 Se recomienda nombrar las evidencias de acuerdo al indicador, así mismo, formular un resumen donde se puedan visualizar los datos reportados, ya que se identifican  31 y no 48 (resaltadas en verde), 60 en total y no 63.
16/07/2021 No se generan observaciones o recomendaciones adicionales, respecto al análisis presentado en el seguimiento al indicador de gestión.</t>
  </si>
  <si>
    <t>PSS-7771-003</t>
  </si>
  <si>
    <t>Acciones de articulación transectorial concertadas para promover oportunidades de inclusión de las personas con discapacidad, sus familias y cuidadores(as) en diferentes entornos.</t>
  </si>
  <si>
    <t>Medir la cantidad de acciones de articulación transectorial concertadas por el proyecto, para promover la inclusión de personas con discapacidad, sus familias y cuidadores(as) en diferentes entornos.</t>
  </si>
  <si>
    <t>Respuesta oportuna de los sectores con los que se articule la acción</t>
  </si>
  <si>
    <t>(Número de acciones de articulación transectorial concertadas / Número de acciones de articulación transectorial gestionadas) * 100</t>
  </si>
  <si>
    <t>Reporte generado por los servicios, estrategias y equipo de política a cargo del proyecto, del número de acciones de articulación transectorial gestionadas y finalmente concertadas, para promover oportunidades de  inclusión de personas con discapacidad , sus familias y cuidadores(as) en diferentes entornos</t>
  </si>
  <si>
    <t>Este indicador se calcula tomando el número de acciones de articulación transectorial reportadas como concertadas por los servicios, estrategias y equipo de política en la matriz de registro acciones de articulación  y se cruza con el número de acciones de articulación gestionadas por  cada servicio, estrategia del proyecto y equipo de política del proyecto.  
Nota: el reporte acumulado corresponde a la suma de los valores reportados en el trimestre.</t>
  </si>
  <si>
    <t>1. Matriz de registro acciones de articulación transectorial
2. Actas de reunión</t>
  </si>
  <si>
    <t xml:space="preserve">En cuanto a procesos de articulación en el mes de enero, se desarrollaron acciones con organizaciones e instituciones dentro de las que podemos identificar: Instituto de Recreación y Deporte IDRD, Universidad Colegio Mayor de Cundinamarca, Secretaría Distrital de Salud - Subred norte y Subred oriente, Tienda sin barreras, Consorcio Eucarístico Av. 68, Alcaldía Local de Suba. 
Dichas acciones se han ido fortaleciendo y ampliando en la medida que se avanza en el proceso con los cuidadores y cuidadoras en el marco de la Estrategia Territorial; de otro lado los territorios que fueron abordados con las diferentes acciones se pueden identificar las localidades de Barrios Unidos, Chapinero, Puente Aranda, San Cristóbal, Santa Fe, Candelaria, Suba, Usme, Usaquén, Teusaquillo, Ciudad Bolívar, etc. 
</t>
  </si>
  <si>
    <t>15/03/2021 Se recomienda realizar el reporte de acuerdo con la gestión que se realizó en el mes de enero.
24/03/2021  No se generan observaciones o recomendaciones adicionales respecto al análisis presentado en el seguimiento al indicador de gestión.</t>
  </si>
  <si>
    <t xml:space="preserve">Durante el mes de febrero, a partir de la gestión realizada por los equipos locales de la Estrategia Territorial  se avanzo en el trabajo en torno a diferentes áreas y procesos con cuidadores y cuidadoras del Distrito, dentro de los que podemos destacar: 
- Empoderamiento en procesos y mecanismos de exigibilidad de derechos. 
- Capacitación en rutas de acceso a servicios. 
- Uso de herramientas tecnológicas 
- Inclusión en las áreas recreativas, deportivas y culturales.  
- Capacitación el concepto de autonomía, el quehacer de RBC, como estrategia que se centra en mejorar la calidad de vida de las personas con discapacidad y sus familias. 
- Autocuidado de cuidadores y PcD: "medidas para el cuidado individual y colectivo para mitigar la propagación del covid-19" 
- Fortalecimiento en áreas productivas.
Así mismo se avanzo en el trabajo de acompañamiento y proyección de las aplicaciones de las personas con discapacidad, cuidadores y familiares que enviaron las hojas de vida para cubrir las vacantes de mano de obra no calificada solicitada para el proyecto.  
</t>
  </si>
  <si>
    <t>15/03/2021 Se recomienda realizar el reporte de acuerdo con la gestión que se realizó en el mes de febrero.
24/03/2021  No se generan observaciones o recomendaciones adicionales respecto al análisis presentado en el seguimiento al indicador de gestión.</t>
  </si>
  <si>
    <t xml:space="preserve">El proyecto de discapacidad como parte del proceso de articulación con diferentes actores gestionó 57 acciones de articulación a través de los Centros Crecer y 6 del Centro de Atención Distrital para a Inclusión Social CADIS, para un total de 63 acciones de las cuales fueron efectivas 13, dando como resultado un cumplimiento del 21% frente a la meta programada, es importante resaltar que entidades como Universidad del Rosario, Fundación Fides, Compensar, Subdirección Local Centro de Desarrollo Comunitario CDC La Victoria, Corporación Comprende, Veeduría cuidadores y cuidadoras de personas con discapacidad Los Mártires, IDRD, Artesanías y soluciones en madera y Fundación Batuta, entre otros, le están aportando y apostando a la inclusión de las personas con discapacidad y sus cuidadores-as en diferentes entornos, con el propósito de desarrollar y fortalecer sus habilidades y capacidades. </t>
  </si>
  <si>
    <t>15/04/2021 Verificar la evidencia ya que se relacionan 10 registros y en el avance cuantitativo se indican 13. Así mismo se sugiere relacionar la información de las 63 actividades programadas, para poder evidenciar la relación.
19/04/2021 No se generan observaciones o recomendaciones adicionales respecto al análisis presentado en el seguimiento al indicador de gestión.</t>
  </si>
  <si>
    <t xml:space="preserve">El proyecto de discapacidad como parte del proceso de articulación con diferentes actores desarrollo acciones dirigidas a cuidadoras y cuidadores de personas con discapacidad, favoreciendo la movilización y fortalecimiento de sus proyectos de vida, para su reconocimiento social, la redistribución y la reducción de la labor de cuidado, desde los enfoques territorial, de derechos, diferencial y de género. Dentro de la inclusión educativa y dadas las situaciones derivadas por la emergencia por Covid-19, se plantea generar articulaciones con instituciones, entidades y organizaciones públicas y privadas que la llevan a cabo, buscando alcanzar el reconocimiento de los derechos y la equiparación de oportunidades. Es de destacar los espacios de articulación con la Secretaría Distrital de la Mujer en el marco del Sistema Distrital de Cuidado con el fin de apalancar las apuestas de inclusión de la Estrategia Territorial </t>
  </si>
  <si>
    <t xml:space="preserve">Durante el período de reporte el proyecto de discapacidad, desarrolló acciones dirigidas a cuidadoras y cuidadores de personas con discapacidad, favoreciendo la movilización y fortalecimiento de sus proyectos de vida, para su reconocimiento social, la redistribución y la reducción de la labor de cuidado, desde los enfoques territorial, de derechos, diferencial y de género. A ello se suman las redes de apoyo social que representan un aspecto importante en el bienestar de las personas con discapacidad y sus núcleos cuidadores, dado que a través de ellas pueden percibir los siguientes beneficios en función de sus necesidades específicas: 
- Participan en la transformación de la sociedad y en la toma de decisiones que respondan a sus necesidades personales, familiares y sociales. 
- Generan sentido de pertenencia, sentimientos de integración, valoración, reconocimiento, cuidado y estima. 
- Se convierten en una alternativa contra la depresión, el aislamiento y el abandono. 
- Disminuyen riesgo de discriminación, tratos inadecuados y exclusión. 
- Reciben afecto, compañía, apoyo recíproco y fortalecimiento de la autoestima. 
- Fortalecen a través de las interrelaciones la independencia y la autonomía. 
Adicionalmente, dadas las situaciones derivadas por la emergencia por Covid-19, se avanza en la generación de articulaciones con instituciones, entidades y organizaciones públicas y privadas que posibiliten la equiparación de oportunidades. Se mantienen los espacios de articulación con la Secretaría Distrital de la Mujer en el marco del Sistema Distrital de Cuidado con el fin de apalancar las apuestas de inclusión de la Estrategia Territorial </t>
  </si>
  <si>
    <t xml:space="preserve">El Centro Renacer realizó articulación con diferentes Instituciones educativas distritales y por convenio, dando cumplimiento a los compromisos para el fortalecimiento de los procesos académico-escolares (trabajo por guías, textos de apoyo y sesiones de educación virtual); tramite de consentimientos informados para la participación en modelo de alternancia. 
Desde los Centros Integrarte Atención Interna se adelantaron acciones de articulación en los entornos: 
* EDUCATIVO con Colegio integrado de Fontibón, SENA, Colegio Republica De Francia- San Francisco, Institución Educativa Fidel Cano, CADIS, Colegio Costa Rica, Institución Educativa Departamental Sede San Benito y Sede Educativa San Miguel, . Universidad Minuto de Dios, Fundación Universitaria del Are andina - Colegio Gustavo Restrepo Pinilla. CULTURAL: Casa de la Cultura de Chía, Fundación para la investigación y el desarrollo de la Educación Especial FIDES. Fundación Palíndromo, Fundación Misioneros de la Divina Redención FUMDIR, CADIS, Museo de Louvre (Paris) de forma virtual, Secretaria Distrital del Medio Ambiente, Teatro Colón, Bogotá – Colombia Evento Argentum, Museo Juan Del Corral Antioquia; Centro Cultural La Quinta de Sibaté; Museo Quinta de Bolivar; Recorrido Virtual Parque Zoológico Santa Fe de Medellín
* RECREATIVO: Instituto Distrital de recreación y deporte IDRD, FIDES – Instituto Distrital De Recreación Y Deporte De Bogotá Idrd Virtual, Indeportes Cundinamarca Virtual
* PRODUCTIVO Empresa Deli.
En centros Crecer se continúa fortaleciendo la articulación con la Biblioteca Pública del Deporte con el fin de permitir que los niños, niñas y adolescentes continuaran acercándose de manera virtual y disfrutaran de un espacio interactivo de lectura y juego en familia. Se realiza actividad con IDRD para el desarrollo de actividades lúdico - recreativas con el objetivo de fortalecer motricidad gruesa y la imitación del movimiento de animales salvajes, se realizó articulación con la fundación CORPOTRADEX quienes realizaron un recorrido virtual por la riqueza cultural, flora y fauna del río Tunjuelito, con el Planetario Distrital. Logrando un avance de 78% respecto a la meta programada. 
Finalmente es de señalar que la información reportada fue extraída de los informes cuali-cuantitivos en el item de articulaciones con diferentes entornos, de cada una de las modalidades de atención del proyecto, dado que no se suministro en los tiempos establecidos los soportes definidos para este indicador (Matriz de registro acciones de articulación transectorial y Actas de reunión), se espera  contar con los debidos para los reportes del tercer y cuatro trimestre de 2021. </t>
  </si>
  <si>
    <t>15/07/2021 Verificar ya que no se aportan evidencias (1. Matriz de registro acciones de articulación transectorial
2. Actas de reunión) para contrarrestar lo reportado.
16/07/2021No se generan observaciones o recomendaciones adicionales, respecto al análisis presentado en el seguimiento al indicador de gestión.</t>
  </si>
  <si>
    <t xml:space="preserve">3. Transformar los servicios sociales de la SDIS con el fin de responder a los aspectos clave del Plan Distrital de Desarrollo como el Sistema Distrital de Cuidado, la Estrategia Territorial de Integración Social y el Ingreso Mínimo Garantizado.    </t>
  </si>
  <si>
    <t>PSS-7771-004</t>
  </si>
  <si>
    <t>Actividades realizadas con familias y cuidadores(as) para promover el desarrollo de capacidades y habilidades.</t>
  </si>
  <si>
    <t>Medir el número de actividades que realiza el proyecto para el desarrollo de capacidades y habilidades  para familias y cuidadores(as) de las personas con discapacidad vinculadas a las servicios de atención</t>
  </si>
  <si>
    <t>Respuesta de las familias</t>
  </si>
  <si>
    <t xml:space="preserve">(Número de actividades desarrolladas con familias y cuidadores(as) de los servicios de atención del proyecto / Número de actividades programadas con familias y cuidadores(as) de las personas con discapacidad de los servicios  del proyecto) * 100% </t>
  </si>
  <si>
    <t>Actas de actividades desarrolladas, formatos diligenciados de intervenciones individuales y grupales</t>
  </si>
  <si>
    <t>Este indicador se calcula tomando el número de actividades reportadas en el informe cualitativo y cuantitativo como realizadas con las familias y cuidadores(as) de las personas con discapacidad en los servicios del proyecto dividido entre la cantidad de actividades programadas con familias y cuidadores(as) de las personas con discapacidad en los servicios del proyecto, de acuerdo con lo establecido en su plan de acción.
Nota: el reporte acumulado corresponde a la suma de los valores reportados en el trimestre.</t>
  </si>
  <si>
    <t>Informe cualitativo y cuantitativo</t>
  </si>
  <si>
    <t>En el Centro Renacer durante el periodo se realizó intervención a (4) familias activas de los  niños, niñas y adolescentes, llevándose a cabo video llamadas  telefónicas y comunicación  vía WhatsApp,  garantizando el  refuerzo  del  vínculo  afectivo,  dadas  las  medidas  preventivas adoptadas por la emergencia sanitaria por el COVID 19. Dicha metodología de atención, se realiza como parte del seguimiento al proceso socio legal y corresponsabilidad frente al cumplimiento de compromisos. 
En los Centros Avanzar se adelanta la participación de los referentes familiares en temáticas integrales que favorecen la unión familiar y  la generación de vínculos filiales positivos. Se fortalecen conceptos frente a la prevención del Covid  19 y se abordan temas como el reconocimiento y expresión de emociones básicas frente al manejo de realidades,  medidas de confinamiento en la ciudad, manejo de la ira en diferentes contextos, fortaleciendo la inteligencia emocional en los referentes familiares y la disminución de estados de ansiedad. y se trabaja en  la  importancia  de  los  procesos  deglutorios,  asociados  a  valoraciones  clínicas  preventivas  y  diagnósticos  actualizados  por medio del examen de video cine deglución solicitado en la respectiva EPS. Promover  el  uso  de  tecnologías  de  la  comunicación  TICS,  favoreciendo  las  habilidades  comunicativas  de  los  participantes  por  medio  de  la orientación de los referentes familiares para las actividades a desarrollar en casa. Apropiación  del  conocimiento  acerca  de  las  plataformas tecnológicas o aplicaciones que se pueden usar para promover las habilidades comunicativas de los participantes. 
En los Centros Integrarte Atención Externa  se adelanta la socialización  del  modelo  de  alternancia, en  las  4 modalidades de atención a los participantes y se socializa el protocolo de bioseguridad que se tiene estructurado para ser implementado durante los diferentes espacios de encuentro presencial  en la unidad  operativa   y encuentros locales y visitas domiciliarias. Realizar seguimientos a temas relacionados con la convivencia intrafamiliar, condiciones de salud, seguridad  alimentaria,  redes  de  apoyo  y guía  de  actividades  para  realizar en  casa por parte del adulto con discapacidad, así como motivar la participación en  espacios formativos  y  recreativos  virtuales,  que  se están  articulando  con  entidades  públicas  y privadas.</t>
  </si>
  <si>
    <t>En el mes de febrero el Centro Renacer durante el periodo se realizó intervención a 4 familias activas y 5 referentes afectivos, de los niños, niñas y adolescentes del Centro Renacer, en donde por medio de videollamadas telefónicas, WhatsApp y el envío de mensajes se garantiza el refuerzo del vínculo afectivo. Los contactos virtuales a las familiares se realizan como parte del seguimiento al proceso socio legal y corresponsabilidad frente al  cumplimiento  de  compromisos,  así como  el  fortalecimiento  del  vínculo  afectivo,  entre  el  NNA  y  su  referente  familiar afectivo. De  acuerdo a solicitud de la  autoridad  competente, se realizaron 2  visitas  domiciliarias  a  la  familia  de  2  participantes  para verificación de condiciones socio económico como parte del proceso administrativo de restablecimiento de derechos, para posibilitar el reintegro de los NNA al medio familiar. 
En los Centros Avanzar se adelanta la participación de los referentes familiares en temáticas integrales que favorecen la unión familiar y  la generación de vínculos filiales positivos. Se fortalecen conceptos frente a la prevención del Covid  19 y se abordan temas como el reconocimiento y expresión de emociones básicas frente al manejo de realidades,  medidas de confinamiento en la ciudad, manejo de la ira en diferentes contextos, fortaleciendo la inteligencia emocional en los referentes familiares y la disminución de estados de ansiedad. y se trabaja en  la  importancia  de  los  procesos  deglutorios,  asociados  a  valoraciones  clínicas  preventivas  y  diagnósticos  actualizados  por medio del examen de video cine deglución solicitado en la respectiva EPS. Promover  el  uso  de  tecnologías  de  la  comunicación  TICS,  favoreciendo  las  habilidades  comunicativas  de  los  participantes  por  medio  de  la orientación de los referentes familiares para las actividades a desarrollar en casa. Apropiación  del  conocimiento  acerca  de  las  plataformas tecnológicas o aplicaciones que se pueden usar para promover las habilidades comunicativas de los participantes. 
En los Centros Integrarte Atención Externa  se adelanta la socialización  del  modelo  de  alternancia, en  las  4 modalidades de atención a los participantes y se socializa el protocolo de bioseguridad que se tiene estructurado para ser implementado durante los diferentes espacios de encuentro presencial  en la unidad  operativa   y encuentros locales y visitas domiciliarias. Realizar seguimientos a temas relacionados con la convivencia intrafamiliar, condiciones de salud, seguridad  alimentaria,  redes  de  apoyo  y guía  de  actividades  para  realizar en  casa por parte del adulto con discapacidad, así como motivar la participación en  espacios formativos  y  recreativos  virtuales,  que  se están  articulando  con  entidades  públicas  y privadas.</t>
  </si>
  <si>
    <t>Para el mes de marzo el Centro Renacer reporta la realización de 14 actividades con referentes familiares o referentes afectivos de los participantes con medida de restablecimiento de derechos a los cuales se les brinda atención integral en la unidad operativa. 
En cuanto al servicio Centros Avanzar se adelantaron un total de 435 actividades  visitas domiciliarias, intervenciones grupales y entrevistas con familias , por medio de herramientas virtuales plataforma Meet y WhatsApp y llamada telefónicas, con el fin de fortalecer el seguimiento a compromisos de corresponsabilidad,  en  el marco del proyecto de vida familiar, orientación sobre las rutas de atención y denuncia para cualquier tipo de violencia, movilización de los recursos  en red del sistema de salud de los participantes del servicio, entre otros.   
En el servicio Centros Integrarte Atención Interna se mantuvo fortalecido el vínculo afectivo entre las personas con discapacidad y los referentes familiares, aun sin tener contacto físico, exigido como protocolo para prevenir el contagio del virus Covid 19, a través de medios virtuales, sensibilizándolos frente a la importancia del distanciamiento social, generando de manera positiva la expresión de afecto de manera diferente, como cartas, carteles, mensajes, fotografías, mensajes de voz, palabras de amor, besos, abrazos a la distancia y videos, así mismo, se mantiene en los referentes familiares el hábito de la comunicación con las personas con discapacidad de manera semanal a través de la estrategia de llamadas y video llamadas, se realizan intervenciones familiares con las cuales se han brindado herramientas para fortalecer las acciones de corresponsabilidad y para afrontar las situaciones problemáticas que se presenten en su cotidianidad, se adelantaron un total de 232  actividades con familia, en concordancia con las medidas de emergencia establecidas para la atención de la población institucionalizada.
En los Centros de Atención Externa se realiza  el seguimiento a la implementación de la guía de actividades en casa con referentes familiares, mediante visita domiciliaria , orientación virtual, atención en encuentros locales y citación a la unidad operativa, garantizando su comprensión acerca de  los roles y tareas que deben realizar los participantes del servicio en su medio familiar, se ha avanzado también el uso del WhatsApp para la remisión de soportes. De acuerdo con lo reportado por cada uno de los centros se adelantaron en total 1566 actividades con familias, sin embargo, es importante precisar que cada participante cuenta en promedio con dos o tres intervenciones individuales , sumado a ello se encuentran las visitas domiciliarias que en promedio se realiza una por mes y las intervenciones grupales a familia virtuales y  presenciales, las cuales son una semanal, teniendo en cuenta lo anterior, el indicador se calcula teniendo en cuenta 1013 participantes en atención de los cuales se realizo el seguimiento al 100% , lo cual da como resultado 1013 actividades con familias. Finalmente en el servicio Centros Crecer se reporta un total de 776 actividades con familias. 
Es así como se logra un cumplimiento del 98,8% en la meta programada para el indicador, que corresponde a un total de 2.470 actividades realizadas de las 2.500 programadas, es importante anotar que dadas las circunstancias derivadas por las medidas adoptadas por la emergencia Covid-19 se replanteo la meta de actividades programadas con familias, teniendo en cuenta los resultados obtenidos en la vigencia pasada, gracias a la incorporación de herramientas tecnológicas que han posibilitado avanzar en este proceso  .</t>
  </si>
  <si>
    <t>15/04/2021 Verificar si es correcto el avance cuantitativo reportado ya que aparentemente se están desarrollando 10 actividades más de las programadas, así mismo la suma de los datos reportados no coinciden con el avance cuantitativo relacionado.
Se recomienda ajustar el encabezado de los formatos, ya que se están empleando los campos de los documentos controlados del SG, como; código y versión, a excepción del formato de los Centros Renacer.
19/04/2021 No se generan observaciones o recomendaciones adicionales respecto al análisis presentado en el seguimiento al indicador de gestión.</t>
  </si>
  <si>
    <t xml:space="preserve">Durante el periodo de reporte en Centros Avanzar los referentes familiares y participantes adelantaron actividades de fortalecimiento de vínculos afectivos y fortalecimiento de habilidades en el programa de competencias adaptativas desarrollo de capacidades y habilidades familiares por medio de la capa de los valores y generar mayor vinculación en la realización de visitas domiciliarias en sus medios familiares, para conocer sus diferentes realidades en lo referente al tema del COVID-19 y se orienta a algunos referentes familiares en los procesos de gestión de documentos de identidad. 
En Centro Renacer el Área de psicología y trabajo social  realizó atención a cinco (5) referentes familiares activos en el marco del proceso administrativo de restablecimiento de derechos, propiciando un total de siete (7) intervenciones. Al respecto, se estableció abordaje virtual a través del cual se garantizó el refuerzo del vínculo afectivo con los niños, niñas y adolescentes. Dichos contactos virtuales con los referentes familiares se realizaron como parte del seguimiento al proceso socio legal y corresponsabilidad frente al cumplimiento de compromisos. 
En Centros Crecer se trabaja con las familias en una ruta de inclusión enfocada al progreso continuo, dejando especificadas las acciones concretas a fortalecer en cada niña. niño y adolescentes y sus gustos e intereses, con el fin de programar las actividades virtuales a realizar en estos tiempos de contingencia. Así como validar metodologías accesibles teniendo en cuenta variables del entorno socio familiar y capacidades familiares para el aprendizaje de cada participante teniendo en cuenta variables económicas, relaciones en el hogar y posibilidades de conectividad para el acceso a las diferentes opciones de actividades. 
En Centros Integrarte Interna se brindaron  herramientas  a  referentes familiares en cuanto a generar herramientas que fortalezcan las competencias en  resolución  de  conflictos, relajación, en temas relacionados en la construcción y fortalecimiento de la resiliencia en tiempos de pandemia, entre otros temas. 
 </t>
  </si>
  <si>
    <t xml:space="preserve">Como parte del proceso de implementación de la línea de Desarrollo  de  Habilidades y Capacidades Familiares, se adelantaron las siguientes acciones en cada una de las modalidades de atención: 
- En los Centros Avanzar se  acompañan  y  ajustan  planes  de  cuidado  para  abordar  diferentes  problemáticas  que  aquejan a  las  familias,  en  relación  con  sus diagnósticos  sociales,  a  nivel  de  competencias  emocionales  y  cuidado  de  la  salud.  Se  trabajaron  temas  de  corresponsabilidad, gestión atención en salud, entre otras. También se avanza en familias de baja y media corresponsabilidad el aumento progresivo de la confianza hacia el equipo profesional y el proceso, en el empoderamiento frente al rol de cuidador y de la corresponsabilidad en términos generales, así como en  el aumento del empoderamiento familiar en cuanto a la implementación de las actividades para realizar en casa y la identificación de su impacto en el proceso individual de los niños, niñas y adolescentes con discapacidad. 
- En los Centros Crecer durante el mes de mayo de 2021 se llevaron a cabo 351 intervenciones con la familia, de las cuales 7 se realizaron mediante visitas domiciliarias, 277 intervenciones por medio de entrevistas con familias y  49 intervenciones grupales con familias. Es importante mencionar que estas intervenciones tienen como objetivo reforzar los aspectos de la corresponsabilidad por parte de los referentes familiares en los procesos de Centro Crecer. Asimismo, se realizaron actividades relacionadas con la generación de un proyecto de vida y orientación a los padres y madres respecto al establecimiento de hábitos y rutinas de los participantes de la modalidad de atención. 
- En el Centro Renacer gracias a las actividades desarrolladas  las familias, los referentes afectivos y los  cuidadores  de  las  personas con discapacidad reconocen y profundizan    sobre el concepto de resiliencia desde las vivencias personales y familiares,  favoreciendo  el desarrollo de esta habilidad en tiempos de crisis y dificultad. Igualmente se realizó intervención con 6 referentes afectivos, en donde de manera virtual se garantiza el refuerzo del vínculo afectivo entre los referentes y los niños, niñas y adolescentes del Centro Renacer. Los contactos virtuales a las familiares y padrinos se realizan como parte del seguimiento al proceso socio legal y corresponsabilidad frente al cumplimiento de compromisos,  así  como  el  fortalecimiento  del  vínculo  afectivo, entre el participante y su referente familiar  o afectivo. 
En los Centros Integrarte - Atención Externa se adelantan acciones encaminadas a brindar información sobre sexualidad,  diferenciación de   conceptos   de   sexo, sexualidad   y   orientación sexual, se realizó encuentro virtual de referentes familiares a través de plataforma Meet en el que se trabajó manejo de normas y límites al interior de la dinámica familiar, se continúa reforzando temas de bioseguridad a fin de que se incremente el uso de soluciones  desinfectantes  en  espacios  con  el  fin  de  prevenir  la  propagación y contagio por Covid-19.
En los Centros Integrarte - Atención Interna se realizó intervención pedagógica y formativa con referentes familiares, buscando involucrarlos en el acompañamiento y dinámica de la modalidad, de manera que se hagan participes en el proceso de atención de las personas con discapacidad, desde  el  programa  de  cuidado  de  la  salud,  se  realizó  actividad  pedagógica  y  formativa  con  los  referentes  familiares,  con  el  fin  de  brindarles generalidades  y  recomendaciones  sobre el  manejo  de  la  Hipertensión  Arterial. Pese a las restricciones establecidas por el gobierno nacional y distrital como medida de prevención frente a la propagación del virus COVID 19,  se  logran  intervenciones  individuales  con  los  referentes  familiares  de  las  personas  con  discapacidad  por  medio  de  llamadas  y  video llamadas,  las  cuales  permitieron  brindarle acompañamiento  y  orientación y por  otra  parte  obtener,  verificar y ampliar información familiar de algunos participantes de la modalidad de atención. </t>
  </si>
  <si>
    <t>Como parte del proceso de implementación de la línea de Desarrollo  de  Habilidades y Capacidades Familiares, se adelantaron las siguientes acciones en cada una de las modalidades de atención:
* En Centros Crecer se realizaron un total 323 actividades con referentes familiares con el fin de hacer seguimiento a los compromisos establecidos , se brindo orientación de trámite de seguro de desempleo y empleabilidad de algunos referentes familiares, para el acceso a los medicamentos,  por convivencia y estructura de roles y sobrecarga emocional, para manejo de autoagresión; se realizaron seguimientos individuales a través de visita de corresponsabilidad familiar. 
* En los Centros Avanzar se realizaron 238 intervenciones virtuales con familia, promoviendo el fortalecimiento de habilidades y capacidades individuales y familiares, por medio de la orientación en el desarrollo de las actividades en casa. Se fortalece al interior de la familia actividades recreativas por medios virtuales como actividades lúdicas y recreativas favoreciendo espacios de inclusión social en los participantes, con el IDRD los niños, niñas, adolescentes y referentes familiares participaron de manera virtual  en la actividad “relajar los brazos para la mejor movilidad en las articulaciones”, favoreciendo la interacción de los referentes y participantes con el mundo y familia. se involucraron en la actividad de la media tarde que alberga diversas propuestas artísticas, ganadores de la convocatoria del programa distrital de estímulos, en esta ocasión el evento se realiza de manera virtual teatro-la-media-torta/la-media-tarde-encuentro-latino-y-compania-danza-colombia-internacional con la agrupación encuentro latino y compañía danza Colombia internacional.
* En el Centro Renacer en relación con la implementación de acciones para la participación de familias y cuidadores, se llevó a cabo procesos de intervención desde el área psicosocial con 20 familias activas y referentes afectivos, generando estrategias para el fortalecimiento del vínculo afectivo, seguimiento al proceso de restablecimiento de derechos y redes de apoyo familiar e institucional. Así que en el marco del modelo de atención para las familias, se promueve el contacto virtual con las familiares y padrinos, como parte del seguimiento al proceso socio legal y corresponsabilidad frente al cumplimiento de compromisos, así como el fortalecimiento del vínculo afectivo, entre el NNA y su referente familiar o afectiva.
* En los Centros Integrarte de Atención Interna en la línea de desarrollo de habilidades y capacidades familiares se realizaron 184 intervenciones con familia, para la implementación del modelo de atención integral, por medio de plataformas virtuales (zoom-Meet), llamadas por telefonía fija y móvil  y videollamadas mediante la aplicación (WhatsApp) con el fin de mantener los vínculos afectivos y el rol de las familias en el proceso de atención en medio de la emergencia sanitaria por COVID-19, teniendo en cuenta los compromisos de corresponsabilidad familiar y las necesidades afectivas y emocionales identificadas, lo cual ha permitido garantizar el acompañamiento asertivo frente a requerimientos instaurados con apoyo de las diferentes áreas. Se realizaron dos visitas domiciliarias, una de ellas como parte del proceso de valoración y diagnóstico social inicial desde el área de trabajo social, y la segunda, con el objetivo de ampliar y actualizar información de los sistemas familiares. (Es de anotar que se realizó proceso presencial dado que los núcleos familiares no tienen acceso a las plataformas y herramientas virtuales). Durante el periodo, se mantienen las llamadas o video llamadas a los referentes familiares y amigos, como una estrategia para mantener los vínculos afectivos, los canales de comunicación y el nivel de corresponsabilidad. Por ultimo, durante el periodo reportado se realizan 11  grupos focales en los cuales participaron 146 referentes familiares.
* En los Centros Integrarte Atención Externa en la línea de desarrollo de habilidades y capacidades familiares se realizaron 1334 intervenciones  familiares semanales, dándole continuidad al proceso de atención de manera virtual, a través del uso de herramientas tecnológicas y telefónicas, fortaleciendo de esta manera el acceso a espacios de inclusión, eliminando barreras de accesibilidad económicas, sociales e institucionales.  
Se implementaron estrategias virtuales, espacios direccionados a acompañar el fortalecimiento de habilidades y capacidades familiares, así: Reconociéndonos (Generar un acercamiento a cada uno de los participantes, así como a sus referentes familiares   ),Conociendo el Territorio(A través de actividades lúdicas, y con el acompañamiento familiar, identificar puntos de referencia cercanos al domicilio, así como la división política de Bogotá y sus localidades.),Entornos seguros y protectores (Brindar información a los adultos, y sus familias, respecto a los entornos seguros y protectores que puede encontrar en su entorno físico y emocional.), y Familias fortalecidas (Brindar elementos que les permita mejorar sus relaciones al interior del hogar, fortalecer los canales de comunicación y establecer relaciones más saludables, especialmente con el participante, al aceptar y manejar de forma asertiva su rol adulto). Con un avance del 84% en la meta programada.</t>
  </si>
  <si>
    <t>15/07/2021 Se recomienda no emplear el encabezado de los documentos controlados en el Sistema de Gestión (código y versión).
No se generan observaciones o recomendaciones adicionales, respecto al análisis presentado en el seguimiento al indicador de gestión.</t>
  </si>
  <si>
    <t>Tecnologías de la información</t>
  </si>
  <si>
    <t>TI-001</t>
  </si>
  <si>
    <t>Implementación de la Norma Técnica Colombiana ISO 27001</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</si>
  <si>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</si>
  <si>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requisitos de la NTC ISO 27001 en la Entidad. 
Implementación de los objetivos de control y controles de referencia de la norma en la Entidad</t>
  </si>
  <si>
    <t>(Porcentaje de avance promedio de la implementación de los requisitos y dominios de la NTC 27001, según herramienta GAP / 100%)</t>
  </si>
  <si>
    <t xml:space="preserve">Herramienta GAP para la medición del avance en la implementación de los requisitos y dominios de la NTC ISO 27001 </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</si>
  <si>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</si>
  <si>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Herramienta GAP en Excel</t>
  </si>
  <si>
    <t>Este indicador es de periodicidad trimestral, por lo cual sólo se realiza reporte cualitativo indicando las acciones ejecutadas en el mes de Enero:
En gestión de Incidentes de Seguridad de la información se gestionó 1 incidente y 36 requerimientos para un total de 37 casos, los cuales están solucionados y cerrados.
Se realizó la actualización del documento GAP en el cual se tiene un avance del 74%.</t>
  </si>
  <si>
    <t>Este indicador es de periodicidad trimestral, por lo cual sólo se realiza reporte cualitativo indicando las acciones ejecutadas en el mes de Febrero:
*Gestión de incidentes de Seguridad de la Información: No se presentaron incidentes de seguridad de la información en el periodo. 
*Gestión de cultura: Se continuo con las socializaciones a los servidores públicos en compañía de la Subdirección de Recursos Humanos. Así mismo se socializó la resolución de la política de seguridad y privacidad de la información y seguridad digital.
Se realizó la actualización del documento GAP en el cual se tiene un avance del 76%</t>
  </si>
  <si>
    <t>En el primer trimestre de 2021 se presenta un indicador del 65% que comparado con la meta (65%) se logra el cumplimiento del 100% en el periodo. Respecto a la gestión cualitativa del mes de marzo se realizó:  
*En gestión de Incidentes de Seguridad de la información se gestiona 1 incidente de seguridad de la información y 57 casos en la mesa de servicio de ARANDA, los cuales están solucionados y cerrados.
*En Gestión de Cultura el día 05 de febrero se remite un tip de seguridad alertando sobre robo de información, el 19 de marzo se remite un tip de seguridad alertando sobre una campaña maliciosa y el 29 de marzo se remite una invitación sobre ciberseguridad - OEA: Speed networking Mujeres en Ciberseguridad.
*Adicionalmente se publico la RESOLUCIÓN Nº 0083 DE 2021. “Por la cual se adopta la Política General de Seguridad y Privacidad de la Información y Seguridad Digital".</t>
  </si>
  <si>
    <t>13/04/2021 Luego de revisar el seguimiento de los indicadores de gestión, tengo la siguiente observación:
Actualmente su porcentaje de cumplimiento es el 100% y apenas estamos en el primer trimestre y su tipo de meta es creciente, esto quiere decir que en los siguientes periodos van a estar en sobrecumplimiento? Si es así, debemos revisar el porcentaje de meta y actualizar el indicador.
No tengo más observaciones o recomendaciones.</t>
  </si>
  <si>
    <t>Este indicador es de periodicidad trimestral, por lo cual sólo se realiza reporte cualitativo indicando las acciones ejecutadas en el mes de Abril:
*Gestión de incidentes de Seguridad de la Información: No se presentaron incidentes de seguridad de la información en el periodo. 
*Gestión de cultura: Se continuo con las socializaciones a los servidores públicos en compañía de la Subdirección de Recursos Humanos. Así mismo se socializó la resolución de la política de seguridad y privacidad de la información y seguridad digital.
Se realizó la actualización del documento GAP en el cual se tiene un avance del 76%.</t>
  </si>
  <si>
    <t>Este indicador es de periodicidad trimestral, por lo cual sólo se realiza reporte cualitativo indicando las acciones ejecutadas en el mes de Mayo:
*Gestión de incidentes de Seguridad de la Información: No se presentaron incidentes de seguridad de la información en el periodo. 
*Gestión de cultura: Se realizaron 3 capacitaciones al personal de jardines donde se socializó la política de seguridad y privacidad de la información, de igual manera se tuvo acompañamiento de la fundación Forjando Ciberseguridad, donde se socializó la charla "La niñera Tecnológica", esto genero bastante acogida por parte del personal que recibió la capacitación
Se realizó la actualización del documento GAP en el cual se tiene un avance del 76%.</t>
  </si>
  <si>
    <t>10/06/2021 No se generan observaciones o recomendaciones respecto al análisis presentados en el seguimiento al indicador de gestión.</t>
  </si>
  <si>
    <t>"En el segundo trimestre de 2021 se presenta un indicador del 65% que comparado con la meta (65%) se logra el cumplimiento del 100% en el periodo. Respecto a la gestión cualitativa se realizó:  
* La actualización de la matriz de riesgos de seguridad digital con base en la mejora continua y el cumplimiento del Según lo establecido en la “Guía para la administración del riesgo y el diseño de controles en entidades públicas” – versión 5 – diciembre 2020; para el caso de los riesgos sobre seguridad de la información los responsables de cada proceso son quienes deben analizar y establecer en el marco de sus procesos, los activos de información e identificar los riesgos correspondientes.
* Como apoyo a la Política de Seguridad y Privacidad de la Información y Seguridad Digital en la Secretaría Distrital de Integración Social, se adoptaron y aprobaron las siguientes políticas específicas que darán soporte al Modelo de Seguridad y Privacidad de la Información: Política adquisición, desarrollo seguro y mantenimiento de sistemas y Política relaciones con los proveedores.
* Se generan y documentan los indicadores de Seguridad y privacidad de la información de acuerdo a las políticas adoptadas en la Entidad.
• Se realiza un análisis de los incidentes de seguridad presentados y generar acciones de mejora.
• Se realiza la apropiación del Sistema, a través de:
       o	La remisión de comunicados de seguridad que generan conciencia en la entidad y envío por medio de correos electrónico tips de seguridad de la información.
       o	La sensibilización de la Política General de Seguridad y Privacidad de la Información, para las tres cajas de compensación Cafam, Colsubsidio y Compensar que tienen asociados los jardines de la red de la SDIS.</t>
  </si>
  <si>
    <t>12/07/2021 No se generan observaciones o recomendaciones respecto al análisis presentados en el seguimiento al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</si>
</sst>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43" formatCode="_-* #,##0.00_-;\-* #,##0.00_-;_-* &quot;-&quot;??_-;_-@_-"/>
    <numFmt numFmtId="164" formatCode="_-&quot;$&quot;* #,##0.00_-;\-&quot;$&quot;* #,##0.00_-;_-&quot;$&quot;* &quot;-&quot;??_-;_-@_-"/>
    <numFmt numFmtId="165" formatCode="0.0%"/>
  </numFmts>
  <fonts count="66" x14ac:knownFonts="1">
    <font>
      <sz val="11"/>
      <color theme="1"/>
      <name val="Calibri"/>
      <family val="2"/>
      <scheme val="minor"/>
    </font>
    <font>
      <sz val="11"/>
      <color theme="1"/>
      <name val="Calibri"/>
      <family val="2"/>
      <scheme val="minor"/>
    </font>
    <font>
      <sz val="12"/>
      <color theme="1"/>
      <name val="Calibri"/>
      <family val="2"/>
      <scheme val="minor"/>
    </font>
    <font>
      <b/>
      <sz val="8"/>
      <color theme="0"/>
      <name val="Arial"/>
      <family val="2"/>
    </font>
    <font>
      <sz val="10"/>
      <name val="Arial"/>
      <family val="2"/>
    </font>
    <font>
      <b/>
      <sz val="8"/>
      <name val="Arial"/>
      <family val="2"/>
    </font>
    <font>
      <sz val="11"/>
      <color theme="1"/>
      <name val="Arial"/>
      <family val="2"/>
    </font>
    <font>
      <b/>
      <sz val="11"/>
      <color theme="0"/>
      <name val="Arial"/>
      <family val="2"/>
    </font>
    <font>
      <sz val="11"/>
      <name val="Arial"/>
      <family val="2"/>
    </font>
    <font>
      <sz val="11"/>
      <color rgb="FFFF0000"/>
      <name val="Calibri"/>
      <family val="2"/>
      <scheme val="minor"/>
    </font>
    <font>
      <sz val="11"/>
      <name val="Calibri"/>
      <family val="2"/>
      <scheme val="minor"/>
    </font>
    <font>
      <sz val="9"/>
      <name val="Arial"/>
      <family val="2"/>
    </font>
    <font>
      <u/>
      <sz val="10"/>
      <name val="Arial"/>
      <family val="2"/>
    </font>
    <font>
      <i/>
      <sz val="10"/>
      <name val="Arial"/>
      <family val="2"/>
    </font>
    <font>
      <b/>
      <sz val="10"/>
      <name val="Arial"/>
      <family val="2"/>
    </font>
    <font>
      <sz val="10"/>
      <color theme="1"/>
      <name val="Calibri"/>
      <family val="2"/>
      <scheme val="minor"/>
    </font>
    <font>
      <sz val="8"/>
      <color theme="1"/>
      <name val="Arial"/>
      <family val="2"/>
    </font>
    <font>
      <sz val="8"/>
      <name val="Arial"/>
      <family val="2"/>
    </font>
    <font>
      <sz val="10"/>
      <name val="Calibri"/>
      <family val="2"/>
      <scheme val="minor"/>
    </font>
    <font>
      <sz val="11"/>
      <color rgb="FF9C0006"/>
      <name val="Calibri"/>
      <family val="2"/>
      <scheme val="minor"/>
    </font>
    <font>
      <sz val="11"/>
      <color rgb="FF9C5700"/>
      <name val="Calibri"/>
      <family val="2"/>
      <scheme val="minor"/>
    </font>
    <font>
      <sz val="8"/>
      <color theme="1"/>
      <name val="Calibri"/>
      <family val="2"/>
      <scheme val="minor"/>
    </font>
    <font>
      <sz val="10"/>
      <color rgb="FFFF0000"/>
      <name val="Arial"/>
      <family val="2"/>
    </font>
    <font>
      <b/>
      <sz val="11"/>
      <name val="Calibri"/>
      <family val="2"/>
      <scheme val="minor"/>
    </font>
    <font>
      <b/>
      <sz val="10"/>
      <color theme="0"/>
      <name val="Arial"/>
      <family val="2"/>
    </font>
    <font>
      <b/>
      <sz val="11"/>
      <name val="Arial Black"/>
      <family val="2"/>
    </font>
    <font>
      <sz val="10"/>
      <color rgb="FF000000"/>
      <name val="Calibri"/>
      <family val="2"/>
    </font>
    <font>
      <sz val="10"/>
      <color rgb="FF000000"/>
      <name val="Arial"/>
      <family val="2"/>
    </font>
    <font>
      <u/>
      <sz val="11"/>
      <name val="Calibri"/>
      <family val="2"/>
      <scheme val="minor"/>
    </font>
    <font>
      <sz val="11"/>
      <color theme="1"/>
      <name val="Calibri"/>
      <family val="2"/>
    </font>
    <font>
      <b/>
      <sz val="9"/>
      <color rgb="FF000000"/>
      <name val="Century Gothic"/>
      <family val="2"/>
    </font>
    <font>
      <sz val="9"/>
      <color rgb="FF000000"/>
      <name val="Century Gothic"/>
      <family val="2"/>
    </font>
    <font>
      <sz val="11"/>
      <name val="Calibri"/>
      <family val="2"/>
    </font>
    <font>
      <sz val="10"/>
      <name val="Arial"/>
    </font>
    <font>
      <sz val="10"/>
      <color rgb="FF00B050"/>
      <name val="Arial"/>
      <family val="2"/>
    </font>
    <font>
      <sz val="10"/>
      <color rgb="FF0070C0"/>
      <name val="Arial"/>
      <family val="2"/>
    </font>
    <font>
      <strike/>
      <sz val="10"/>
      <name val="Arial"/>
      <family val="2"/>
    </font>
    <font>
      <sz val="10"/>
      <color theme="1"/>
      <name val="Arial"/>
      <family val="2"/>
    </font>
    <font>
      <sz val="10"/>
      <color rgb="FF7030A0"/>
      <name val="Arial"/>
      <family val="2"/>
    </font>
    <font>
      <i/>
      <sz val="10"/>
      <color theme="1"/>
      <name val="Arial"/>
      <family val="2"/>
    </font>
    <font>
      <sz val="7"/>
      <name val="Arial"/>
      <family val="2"/>
    </font>
    <font>
      <b/>
      <sz val="10"/>
      <color theme="1"/>
      <name val="Arial"/>
      <family val="2"/>
    </font>
    <font>
      <sz val="10"/>
      <name val="Arial"/>
      <family val="2"/>
      <charset val="1"/>
    </font>
    <font>
      <b/>
      <sz val="12"/>
      <color rgb="FF3CB1EC"/>
      <name val="Arial"/>
      <family val="2"/>
    </font>
    <font>
      <sz val="12"/>
      <color theme="1"/>
      <name val="Arial"/>
      <family val="2"/>
    </font>
    <font>
      <sz val="12"/>
      <name val="Arial"/>
      <family val="2"/>
    </font>
    <font>
      <sz val="12"/>
      <color theme="0"/>
      <name val="Arial"/>
      <family val="2"/>
    </font>
    <font>
      <sz val="10"/>
      <color theme="0"/>
      <name val="Arial"/>
      <family val="2"/>
    </font>
    <font>
      <i/>
      <sz val="9"/>
      <color theme="1"/>
      <name val="Arial"/>
      <family val="2"/>
    </font>
    <font>
      <sz val="9"/>
      <color theme="1"/>
      <name val="Arial"/>
      <family val="2"/>
    </font>
    <font>
      <b/>
      <i/>
      <sz val="9"/>
      <color theme="1"/>
      <name val="Arial"/>
      <family val="2"/>
    </font>
    <font>
      <sz val="9"/>
      <color rgb="FFFF0000"/>
      <name val="Arial"/>
      <family val="2"/>
    </font>
    <font>
      <sz val="9"/>
      <color rgb="FF7030A0"/>
      <name val="Arial"/>
      <family val="2"/>
    </font>
    <font>
      <sz val="9"/>
      <color rgb="FF000000"/>
      <name val="Arial"/>
      <family val="2"/>
    </font>
    <font>
      <b/>
      <sz val="9"/>
      <color theme="1"/>
      <name val="Arial"/>
      <family val="2"/>
    </font>
    <font>
      <i/>
      <sz val="9"/>
      <name val="Arial"/>
      <family val="2"/>
    </font>
    <font>
      <i/>
      <sz val="8"/>
      <color theme="1"/>
      <name val="Arial"/>
      <family val="2"/>
    </font>
    <font>
      <b/>
      <i/>
      <sz val="9"/>
      <name val="Arial"/>
      <family val="2"/>
    </font>
    <font>
      <b/>
      <u/>
      <sz val="11"/>
      <name val="Arial"/>
      <family val="2"/>
    </font>
    <font>
      <b/>
      <sz val="11"/>
      <name val="Arial"/>
      <family val="2"/>
    </font>
    <font>
      <sz val="11"/>
      <color rgb="FFFF0000"/>
      <name val="Arial"/>
      <family val="2"/>
    </font>
    <font>
      <sz val="9"/>
      <name val="Calibri"/>
      <family val="2"/>
      <scheme val="minor"/>
    </font>
    <font>
      <sz val="9"/>
      <color theme="1"/>
      <name val="Calibri"/>
      <family val="2"/>
      <scheme val="minor"/>
    </font>
    <font>
      <sz val="9"/>
      <color indexed="8"/>
      <name val="Arial"/>
      <family val="2"/>
    </font>
    <font>
      <strike/>
      <sz val="9"/>
      <color theme="1"/>
      <name val="Arial"/>
      <family val="2"/>
    </font>
    <font>
      <b/>
      <sz val="9"/>
      <name val="Arial"/>
      <family val="2"/>
    </font>
  </fonts>
  <fills count="29">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00B0F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D9D9D9"/>
        <bgColor rgb="FF000000"/>
      </patternFill>
    </fill>
    <fill>
      <patternFill patternType="solid">
        <fgColor rgb="FFFFFFFF"/>
        <bgColor indexed="64"/>
      </patternFill>
    </fill>
    <fill>
      <patternFill patternType="solid">
        <fgColor rgb="FFFFFFFF"/>
        <bgColor rgb="FF000000"/>
      </patternFill>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rgb="FF00B050"/>
        <bgColor indexed="64"/>
      </patternFill>
    </fill>
    <fill>
      <patternFill patternType="solid">
        <fgColor rgb="FFFFFF00"/>
        <bgColor indexed="64"/>
      </patternFill>
    </fill>
    <fill>
      <patternFill patternType="solid">
        <fgColor rgb="FFFFFFFF"/>
        <bgColor rgb="FFF2F2F2"/>
      </patternFill>
    </fill>
    <fill>
      <patternFill patternType="solid">
        <fgColor rgb="FFF79646"/>
        <bgColor rgb="FFFF8080"/>
      </patternFill>
    </fill>
    <fill>
      <patternFill patternType="solid">
        <fgColor rgb="FF00B050"/>
        <bgColor rgb="FF008080"/>
      </patternFill>
    </fill>
    <fill>
      <patternFill patternType="solid">
        <fgColor rgb="FFFFC000"/>
        <bgColor indexed="64"/>
      </patternFill>
    </fill>
    <fill>
      <patternFill patternType="solid">
        <fgColor theme="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indexed="64"/>
      </left>
      <right/>
      <top style="hair">
        <color indexed="64"/>
      </top>
      <bottom style="hair">
        <color indexed="64"/>
      </bottom>
      <diagonal/>
    </border>
    <border>
      <left/>
      <right style="thin">
        <color rgb="FF000000"/>
      </right>
      <top style="thin">
        <color rgb="FF000000"/>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auto="1"/>
      </left>
      <right style="thin">
        <color auto="1"/>
      </right>
      <top/>
      <bottom style="hair">
        <color auto="1"/>
      </bottom>
      <diagonal/>
    </border>
  </borders>
  <cellStyleXfs count="20">
    <xf numFmtId="0" fontId="0" fillId="0" borderId="0"/>
    <xf numFmtId="9" fontId="1" fillId="0" borderId="0" applyFont="0" applyFill="0" applyBorder="0" applyAlignment="0" applyProtection="0"/>
    <xf numFmtId="41" fontId="2" fillId="0" borderId="0" applyFont="0" applyFill="0" applyBorder="0" applyAlignment="0" applyProtection="0"/>
    <xf numFmtId="0" fontId="4" fillId="0" borderId="0"/>
    <xf numFmtId="0" fontId="1" fillId="0" borderId="0"/>
    <xf numFmtId="41" fontId="2" fillId="0" borderId="0" applyFon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1" fillId="0" borderId="0" applyFont="0" applyFill="0" applyBorder="0" applyAlignment="0" applyProtection="0"/>
    <xf numFmtId="0" fontId="33" fillId="0" borderId="0"/>
    <xf numFmtId="0" fontId="4"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016">
    <xf numFmtId="0" fontId="0" fillId="0" borderId="0" xfId="0"/>
    <xf numFmtId="0" fontId="3" fillId="4" borderId="6" xfId="0" applyFont="1" applyFill="1" applyBorder="1" applyAlignment="1" applyProtection="1">
      <alignment horizontal="center" vertical="center" wrapText="1"/>
    </xf>
    <xf numFmtId="0" fontId="6" fillId="0" borderId="0" xfId="0" applyFont="1"/>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0" xfId="0" applyFont="1" applyAlignment="1">
      <alignment wrapText="1"/>
    </xf>
    <xf numFmtId="0" fontId="8" fillId="0" borderId="0" xfId="0" applyFont="1" applyFill="1" applyBorder="1" applyAlignment="1" applyProtection="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0" xfId="0" applyFont="1" applyBorder="1" applyAlignment="1">
      <alignment vertical="center" wrapText="1"/>
    </xf>
    <xf numFmtId="0" fontId="6" fillId="0" borderId="0" xfId="0" applyFont="1" applyFill="1" applyBorder="1" applyAlignment="1">
      <alignment vertical="center"/>
    </xf>
    <xf numFmtId="0" fontId="6" fillId="2" borderId="1" xfId="0" applyFont="1" applyFill="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0" xfId="0"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6" fillId="0" borderId="0" xfId="0" applyFont="1" applyBorder="1"/>
    <xf numFmtId="0" fontId="6" fillId="0" borderId="0" xfId="0" applyFont="1" applyAlignment="1">
      <alignment horizontal="center" vertical="center"/>
    </xf>
    <xf numFmtId="0" fontId="6" fillId="0" borderId="0" xfId="0" applyFont="1" applyFill="1" applyBorder="1"/>
    <xf numFmtId="0" fontId="7" fillId="3" borderId="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wrapText="1"/>
    </xf>
    <xf numFmtId="0" fontId="6" fillId="0" borderId="17" xfId="0" applyFont="1" applyBorder="1" applyAlignment="1">
      <alignment wrapText="1"/>
    </xf>
    <xf numFmtId="0" fontId="6" fillId="0" borderId="16" xfId="0" applyFont="1" applyBorder="1" applyAlignment="1">
      <alignment vertical="center" wrapText="1"/>
    </xf>
    <xf numFmtId="0" fontId="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vertical="top" wrapText="1"/>
    </xf>
    <xf numFmtId="0" fontId="6" fillId="2" borderId="14" xfId="0" applyFont="1" applyFill="1" applyBorder="1" applyAlignment="1">
      <alignment horizontal="left" vertical="center" wrapText="1"/>
    </xf>
    <xf numFmtId="0" fontId="6" fillId="2" borderId="16" xfId="0" applyFont="1" applyFill="1" applyBorder="1" applyAlignment="1">
      <alignment vertical="center" wrapText="1"/>
    </xf>
    <xf numFmtId="0" fontId="6" fillId="2" borderId="0"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wrapText="1"/>
    </xf>
    <xf numFmtId="0" fontId="7" fillId="3" borderId="18" xfId="0" applyFont="1" applyFill="1" applyBorder="1" applyAlignment="1" applyProtection="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2" borderId="20" xfId="0" applyFill="1" applyBorder="1" applyAlignment="1">
      <alignment horizontal="center" vertical="center"/>
    </xf>
    <xf numFmtId="0" fontId="0" fillId="2" borderId="16" xfId="0" applyFill="1" applyBorder="1" applyAlignment="1">
      <alignment vertical="top" wrapText="1"/>
    </xf>
    <xf numFmtId="0" fontId="0" fillId="0" borderId="16" xfId="0" applyBorder="1" applyAlignment="1">
      <alignment vertical="top" wrapText="1"/>
    </xf>
    <xf numFmtId="0" fontId="0" fillId="2" borderId="15" xfId="0" applyFill="1" applyBorder="1" applyAlignment="1">
      <alignment horizontal="center" vertical="center"/>
    </xf>
    <xf numFmtId="0" fontId="0" fillId="0" borderId="16" xfId="0" applyFill="1" applyBorder="1" applyAlignment="1">
      <alignment vertical="top" wrapText="1"/>
    </xf>
    <xf numFmtId="0" fontId="0" fillId="2" borderId="19" xfId="0" applyFill="1" applyBorder="1" applyAlignment="1">
      <alignment horizontal="center" vertical="center"/>
    </xf>
    <xf numFmtId="0" fontId="0" fillId="0" borderId="17" xfId="0" applyBorder="1" applyAlignment="1">
      <alignment vertical="top"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6" fillId="0" borderId="0" xfId="0" applyFont="1" applyBorder="1" applyAlignment="1">
      <alignment horizontal="left" vertical="center" wrapText="1"/>
    </xf>
    <xf numFmtId="0" fontId="6" fillId="0" borderId="1" xfId="0" applyFont="1" applyFill="1" applyBorder="1" applyAlignment="1">
      <alignment vertical="center"/>
    </xf>
    <xf numFmtId="0" fontId="6" fillId="0" borderId="18" xfId="0" applyFont="1" applyFill="1" applyBorder="1" applyAlignment="1">
      <alignment horizontal="justify"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4" fillId="0" borderId="7" xfId="0" applyFont="1" applyFill="1" applyBorder="1" applyAlignment="1" applyProtection="1">
      <alignment horizontal="center" vertical="top" wrapText="1"/>
    </xf>
    <xf numFmtId="1" fontId="4" fillId="0" borderId="7" xfId="0" applyNumberFormat="1" applyFont="1" applyFill="1" applyBorder="1" applyAlignment="1" applyProtection="1">
      <alignment horizontal="center" vertical="top" wrapText="1"/>
    </xf>
    <xf numFmtId="14" fontId="4" fillId="0" borderId="7" xfId="1" applyNumberFormat="1" applyFont="1" applyFill="1" applyBorder="1" applyAlignment="1" applyProtection="1">
      <alignment horizontal="center" vertical="top" wrapText="1"/>
    </xf>
    <xf numFmtId="1" fontId="4" fillId="0" borderId="7" xfId="1" applyNumberFormat="1" applyFont="1" applyFill="1" applyBorder="1" applyAlignment="1" applyProtection="1">
      <alignment horizontal="center" vertical="top" wrapText="1"/>
    </xf>
    <xf numFmtId="9" fontId="4" fillId="0" borderId="7" xfId="1" applyFont="1" applyFill="1" applyBorder="1" applyAlignment="1" applyProtection="1">
      <alignment horizontal="center" vertical="top" wrapText="1"/>
    </xf>
    <xf numFmtId="9" fontId="4" fillId="2" borderId="7" xfId="1" applyFont="1" applyFill="1" applyBorder="1" applyAlignment="1" applyProtection="1">
      <alignment horizontal="center" vertical="top" wrapText="1"/>
    </xf>
    <xf numFmtId="9" fontId="4" fillId="0" borderId="7" xfId="1" applyNumberFormat="1"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9" fontId="16" fillId="2" borderId="7" xfId="1" applyFont="1" applyFill="1" applyBorder="1" applyAlignment="1" applyProtection="1">
      <alignment horizontal="center" vertical="top" wrapText="1"/>
    </xf>
    <xf numFmtId="0" fontId="1" fillId="0" borderId="7" xfId="6" applyFont="1" applyFill="1" applyBorder="1" applyAlignment="1" applyProtection="1">
      <alignment horizontal="center" vertical="top" wrapText="1"/>
    </xf>
    <xf numFmtId="0" fontId="10" fillId="0" borderId="7" xfId="7" applyFont="1" applyFill="1" applyBorder="1" applyAlignment="1" applyProtection="1">
      <alignment horizontal="center" vertical="top" wrapText="1"/>
    </xf>
    <xf numFmtId="9" fontId="10" fillId="2" borderId="7" xfId="7" applyNumberFormat="1" applyFont="1" applyFill="1" applyBorder="1" applyAlignment="1" applyProtection="1">
      <alignment horizontal="center" vertical="top" wrapText="1"/>
    </xf>
    <xf numFmtId="14" fontId="18" fillId="0" borderId="7" xfId="1" applyNumberFormat="1" applyFont="1" applyFill="1" applyBorder="1" applyAlignment="1" applyProtection="1">
      <alignment horizontal="center" vertical="top" wrapText="1"/>
    </xf>
    <xf numFmtId="9" fontId="18" fillId="0" borderId="7" xfId="1" applyFont="1" applyFill="1" applyBorder="1" applyAlignment="1" applyProtection="1">
      <alignment horizontal="center" vertical="top" wrapText="1"/>
    </xf>
    <xf numFmtId="9" fontId="18" fillId="2" borderId="7" xfId="1" applyFont="1" applyFill="1" applyBorder="1" applyAlignment="1" applyProtection="1">
      <alignment horizontal="center" vertical="top" wrapText="1"/>
    </xf>
    <xf numFmtId="1" fontId="18" fillId="0" borderId="7" xfId="1" applyNumberFormat="1" applyFont="1" applyFill="1" applyBorder="1" applyAlignment="1" applyProtection="1">
      <alignment horizontal="center" vertical="top" wrapText="1"/>
    </xf>
    <xf numFmtId="14" fontId="17" fillId="0" borderId="7" xfId="1" applyNumberFormat="1" applyFont="1" applyFill="1" applyBorder="1" applyAlignment="1" applyProtection="1">
      <alignment horizontal="center" vertical="top" wrapText="1"/>
    </xf>
    <xf numFmtId="9" fontId="17" fillId="0" borderId="7" xfId="1" applyFont="1" applyFill="1" applyBorder="1" applyAlignment="1" applyProtection="1">
      <alignment horizontal="center" vertical="top" wrapText="1"/>
    </xf>
    <xf numFmtId="9" fontId="17" fillId="2" borderId="7" xfId="1" applyFont="1" applyFill="1" applyBorder="1" applyAlignment="1" applyProtection="1">
      <alignment horizontal="center" vertical="top" wrapText="1"/>
    </xf>
    <xf numFmtId="14" fontId="17" fillId="2" borderId="7" xfId="1" applyNumberFormat="1" applyFont="1" applyFill="1" applyBorder="1" applyAlignment="1" applyProtection="1">
      <alignment horizontal="center" vertical="top" wrapText="1"/>
    </xf>
    <xf numFmtId="1" fontId="17" fillId="0" borderId="7" xfId="1" applyNumberFormat="1" applyFont="1" applyFill="1" applyBorder="1" applyAlignment="1" applyProtection="1">
      <alignment horizontal="center" vertical="top" wrapText="1"/>
    </xf>
    <xf numFmtId="0" fontId="4" fillId="2" borderId="33" xfId="0" applyFont="1" applyFill="1" applyBorder="1" applyAlignment="1" applyProtection="1">
      <alignment horizontal="center" vertical="top" wrapText="1"/>
    </xf>
    <xf numFmtId="0" fontId="4" fillId="0" borderId="33" xfId="0" applyFont="1" applyFill="1" applyBorder="1" applyAlignment="1" applyProtection="1">
      <alignment horizontal="center" vertical="top" wrapText="1"/>
    </xf>
    <xf numFmtId="0" fontId="14" fillId="12" borderId="32" xfId="0" applyFont="1" applyFill="1" applyBorder="1" applyAlignment="1" applyProtection="1">
      <alignment horizontal="center" vertical="top" wrapText="1"/>
      <protection locked="0"/>
    </xf>
    <xf numFmtId="0" fontId="10" fillId="0" borderId="7" xfId="7" applyFont="1" applyFill="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9" fontId="4" fillId="0" borderId="7" xfId="0" applyNumberFormat="1"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14" fontId="4" fillId="0" borderId="7" xfId="0" applyNumberFormat="1" applyFont="1" applyFill="1" applyBorder="1" applyAlignment="1" applyProtection="1">
      <alignment horizontal="center" vertical="top" wrapText="1"/>
    </xf>
    <xf numFmtId="9" fontId="4" fillId="0" borderId="7" xfId="0" applyNumberFormat="1" applyFont="1" applyFill="1" applyBorder="1" applyAlignment="1" applyProtection="1">
      <alignment horizontal="center" vertical="top" wrapText="1"/>
    </xf>
    <xf numFmtId="0" fontId="4" fillId="0" borderId="28" xfId="0" applyFont="1" applyFill="1" applyBorder="1" applyAlignment="1" applyProtection="1">
      <alignment horizontal="center" vertical="top" wrapText="1"/>
    </xf>
    <xf numFmtId="0" fontId="4" fillId="0" borderId="29" xfId="0" applyFont="1" applyFill="1" applyBorder="1" applyAlignment="1" applyProtection="1">
      <alignment horizontal="center" vertical="top" wrapText="1"/>
    </xf>
    <xf numFmtId="0" fontId="4" fillId="2" borderId="29" xfId="0" applyFont="1" applyFill="1" applyBorder="1" applyAlignment="1" applyProtection="1">
      <alignment horizontal="center" vertical="top" wrapText="1"/>
    </xf>
    <xf numFmtId="14" fontId="4" fillId="0" borderId="29" xfId="0" applyNumberFormat="1"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4" fillId="0" borderId="30" xfId="0" applyFont="1" applyFill="1" applyBorder="1" applyAlignment="1" applyProtection="1">
      <alignment horizontal="center" vertical="top" wrapText="1"/>
    </xf>
    <xf numFmtId="0" fontId="4" fillId="2" borderId="30"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16" fillId="2" borderId="7" xfId="0" applyFont="1" applyFill="1" applyBorder="1" applyAlignment="1" applyProtection="1">
      <alignment horizontal="center" vertical="top" wrapText="1"/>
    </xf>
    <xf numFmtId="14" fontId="16" fillId="2" borderId="7" xfId="0" applyNumberFormat="1" applyFont="1" applyFill="1" applyBorder="1" applyAlignment="1" applyProtection="1">
      <alignment horizontal="center" vertical="top" wrapText="1"/>
    </xf>
    <xf numFmtId="0" fontId="4" fillId="0" borderId="7" xfId="0" quotePrefix="1" applyFont="1" applyBorder="1" applyAlignment="1" applyProtection="1">
      <alignment horizontal="center" vertical="top" wrapText="1"/>
    </xf>
    <xf numFmtId="9" fontId="4" fillId="2" borderId="7" xfId="0" applyNumberFormat="1" applyFont="1" applyFill="1" applyBorder="1" applyAlignment="1" applyProtection="1">
      <alignment horizontal="center" vertical="top" wrapText="1"/>
    </xf>
    <xf numFmtId="9" fontId="4" fillId="0" borderId="29" xfId="0" applyNumberFormat="1" applyFont="1" applyFill="1" applyBorder="1" applyAlignment="1" applyProtection="1">
      <alignment horizontal="center" vertical="top" wrapText="1"/>
    </xf>
    <xf numFmtId="14" fontId="4" fillId="0" borderId="30" xfId="0" applyNumberFormat="1" applyFont="1" applyFill="1" applyBorder="1" applyAlignment="1" applyProtection="1">
      <alignment horizontal="center" vertical="top" wrapText="1"/>
    </xf>
    <xf numFmtId="9" fontId="4" fillId="0" borderId="30" xfId="0" applyNumberFormat="1" applyFont="1" applyFill="1" applyBorder="1" applyAlignment="1" applyProtection="1">
      <alignment horizontal="center" vertical="top" wrapText="1"/>
    </xf>
    <xf numFmtId="0" fontId="10" fillId="2" borderId="7" xfId="7" applyFont="1" applyFill="1" applyBorder="1" applyAlignment="1" applyProtection="1">
      <alignment horizontal="center" vertical="top" wrapText="1"/>
    </xf>
    <xf numFmtId="14" fontId="10" fillId="0" borderId="7" xfId="7" applyNumberFormat="1" applyFont="1" applyFill="1" applyBorder="1" applyAlignment="1" applyProtection="1">
      <alignment horizontal="center" vertical="top" wrapText="1"/>
    </xf>
    <xf numFmtId="0" fontId="18" fillId="0" borderId="7" xfId="0" applyFont="1" applyFill="1" applyBorder="1" applyAlignment="1" applyProtection="1">
      <alignment horizontal="center" vertical="top" wrapText="1"/>
    </xf>
    <xf numFmtId="0" fontId="18" fillId="2" borderId="7" xfId="0" applyFont="1" applyFill="1" applyBorder="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14" fontId="15" fillId="0" borderId="1" xfId="0" applyNumberFormat="1" applyFont="1" applyFill="1" applyBorder="1" applyAlignment="1" applyProtection="1">
      <alignment horizontal="center" vertical="top" wrapText="1"/>
    </xf>
    <xf numFmtId="1" fontId="15" fillId="0" borderId="1" xfId="0" applyNumberFormat="1" applyFont="1" applyFill="1" applyBorder="1" applyAlignment="1" applyProtection="1">
      <alignment horizontal="center" vertical="top" wrapText="1"/>
    </xf>
    <xf numFmtId="0" fontId="15" fillId="0" borderId="7" xfId="0" applyFont="1" applyFill="1" applyBorder="1" applyAlignment="1" applyProtection="1">
      <alignment horizontal="center" vertical="top" wrapText="1"/>
    </xf>
    <xf numFmtId="0" fontId="11" fillId="0" borderId="31" xfId="0" applyFont="1" applyFill="1" applyBorder="1" applyAlignment="1" applyProtection="1">
      <alignment horizontal="center" vertical="top" wrapText="1"/>
    </xf>
    <xf numFmtId="0" fontId="21" fillId="0" borderId="7" xfId="0" applyFont="1" applyFill="1" applyBorder="1" applyAlignment="1" applyProtection="1">
      <alignment horizontal="center" vertical="top" wrapText="1"/>
    </xf>
    <xf numFmtId="0" fontId="17" fillId="0" borderId="7" xfId="0" applyFont="1" applyFill="1" applyBorder="1" applyAlignment="1" applyProtection="1">
      <alignment horizontal="center" vertical="top" wrapText="1"/>
    </xf>
    <xf numFmtId="0" fontId="17" fillId="0" borderId="7"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14" fontId="17" fillId="0" borderId="7" xfId="0" applyNumberFormat="1" applyFont="1" applyBorder="1" applyAlignment="1" applyProtection="1">
      <alignment horizontal="center" vertical="top" wrapText="1"/>
    </xf>
    <xf numFmtId="9" fontId="16" fillId="0" borderId="7" xfId="0" applyNumberFormat="1" applyFont="1" applyBorder="1" applyAlignment="1" applyProtection="1">
      <alignment horizontal="center" vertical="top" wrapText="1"/>
    </xf>
    <xf numFmtId="0" fontId="16" fillId="0" borderId="7" xfId="0" applyFont="1" applyBorder="1" applyAlignment="1" applyProtection="1">
      <alignment horizontal="center" vertical="top" wrapText="1"/>
    </xf>
    <xf numFmtId="9" fontId="4" fillId="0" borderId="7" xfId="0" applyNumberFormat="1" applyFont="1" applyBorder="1" applyAlignment="1" applyProtection="1">
      <alignment horizontal="center" vertical="top" wrapText="1"/>
    </xf>
    <xf numFmtId="0" fontId="17" fillId="0" borderId="33" xfId="0" applyFont="1" applyBorder="1" applyAlignment="1" applyProtection="1">
      <alignment horizontal="center" vertical="top" wrapText="1"/>
    </xf>
    <xf numFmtId="9" fontId="16" fillId="0" borderId="33" xfId="0" applyNumberFormat="1" applyFont="1" applyBorder="1" applyAlignment="1" applyProtection="1">
      <alignment horizontal="center" vertical="top" wrapText="1"/>
    </xf>
    <xf numFmtId="0" fontId="16" fillId="0" borderId="33" xfId="0" applyFont="1" applyBorder="1" applyAlignment="1" applyProtection="1">
      <alignment horizontal="center" vertical="top" wrapText="1"/>
    </xf>
    <xf numFmtId="9" fontId="4" fillId="0" borderId="33" xfId="0" applyNumberFormat="1" applyFont="1" applyBorder="1" applyAlignment="1" applyProtection="1">
      <alignment horizontal="center" vertical="top" wrapText="1"/>
    </xf>
    <xf numFmtId="0" fontId="10" fillId="0" borderId="0" xfId="0" applyFont="1" applyAlignment="1" applyProtection="1">
      <alignment wrapText="1"/>
      <protection locked="0"/>
    </xf>
    <xf numFmtId="0" fontId="10" fillId="2" borderId="0" xfId="0" applyFont="1" applyFill="1" applyBorder="1" applyAlignment="1" applyProtection="1">
      <alignment wrapText="1"/>
      <protection locked="0"/>
    </xf>
    <xf numFmtId="0" fontId="4" fillId="5" borderId="1" xfId="0" applyFont="1" applyFill="1" applyBorder="1" applyAlignment="1" applyProtection="1">
      <alignment horizontal="center" vertical="top" wrapText="1"/>
      <protection locked="0"/>
    </xf>
    <xf numFmtId="0" fontId="23" fillId="0" borderId="0" xfId="0" applyFont="1" applyAlignment="1" applyProtection="1">
      <alignment wrapText="1"/>
      <protection locked="0"/>
    </xf>
    <xf numFmtId="0" fontId="23" fillId="2" borderId="0" xfId="0" applyFont="1" applyFill="1" applyBorder="1" applyAlignment="1" applyProtection="1">
      <alignment wrapText="1"/>
      <protection locked="0"/>
    </xf>
    <xf numFmtId="0" fontId="4" fillId="0" borderId="0" xfId="0" applyFont="1" applyFill="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wrapText="1"/>
      <protection locked="0"/>
    </xf>
    <xf numFmtId="0" fontId="4" fillId="0" borderId="0" xfId="0" applyFont="1" applyAlignment="1" applyProtection="1">
      <alignment wrapText="1"/>
      <protection locked="0"/>
    </xf>
    <xf numFmtId="0" fontId="4" fillId="0" borderId="7"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9" borderId="0" xfId="0" applyFont="1" applyFill="1" applyAlignment="1" applyProtection="1">
      <alignment vertical="center" wrapText="1"/>
      <protection locked="0"/>
    </xf>
    <xf numFmtId="0" fontId="4" fillId="9" borderId="0" xfId="0" applyFont="1" applyFill="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10" fillId="0" borderId="0" xfId="0" applyFont="1" applyBorder="1" applyAlignment="1" applyProtection="1">
      <alignment wrapText="1"/>
      <protection locked="0"/>
    </xf>
    <xf numFmtId="0" fontId="10" fillId="0" borderId="0" xfId="7" applyFont="1" applyFill="1" applyAlignment="1" applyProtection="1">
      <alignment wrapText="1"/>
      <protection locked="0"/>
    </xf>
    <xf numFmtId="0" fontId="10" fillId="2" borderId="0" xfId="7" applyFont="1" applyFill="1" applyBorder="1" applyAlignment="1" applyProtection="1">
      <alignment wrapText="1"/>
      <protection locked="0"/>
    </xf>
    <xf numFmtId="0" fontId="10" fillId="2"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0" fillId="0" borderId="0" xfId="0" applyAlignment="1" applyProtection="1">
      <alignment wrapText="1"/>
      <protection locked="0"/>
    </xf>
    <xf numFmtId="10" fontId="4" fillId="0" borderId="7" xfId="0" applyNumberFormat="1" applyFont="1" applyBorder="1" applyAlignment="1" applyProtection="1">
      <alignment horizontal="center" vertical="top" wrapText="1"/>
      <protection locked="0"/>
    </xf>
    <xf numFmtId="0" fontId="10" fillId="2" borderId="0" xfId="0" applyFont="1" applyFill="1" applyAlignment="1" applyProtection="1">
      <alignment wrapText="1"/>
      <protection locked="0"/>
    </xf>
    <xf numFmtId="0" fontId="10" fillId="2" borderId="0" xfId="0" applyFont="1" applyFill="1" applyBorder="1" applyAlignment="1" applyProtection="1">
      <alignment horizontal="center" vertical="top" wrapText="1"/>
      <protection locked="0"/>
    </xf>
    <xf numFmtId="1" fontId="10" fillId="0" borderId="0" xfId="0" applyNumberFormat="1" applyFont="1" applyBorder="1" applyAlignment="1" applyProtection="1">
      <alignment horizontal="center" vertical="top" wrapText="1"/>
      <protection locked="0"/>
    </xf>
    <xf numFmtId="14" fontId="10" fillId="0" borderId="0" xfId="0" applyNumberFormat="1" applyFont="1" applyBorder="1" applyAlignment="1" applyProtection="1">
      <alignment horizontal="center" vertical="top" wrapText="1"/>
      <protection locked="0"/>
    </xf>
    <xf numFmtId="9" fontId="10" fillId="0" borderId="0" xfId="0" applyNumberFormat="1" applyFont="1" applyBorder="1" applyAlignment="1" applyProtection="1">
      <alignment horizontal="center" vertical="top" wrapText="1"/>
      <protection locked="0"/>
    </xf>
    <xf numFmtId="0" fontId="25" fillId="2" borderId="0" xfId="0" applyFont="1" applyFill="1" applyBorder="1" applyAlignment="1" applyProtection="1">
      <alignment wrapText="1"/>
      <protection locked="0"/>
    </xf>
    <xf numFmtId="0" fontId="23" fillId="2" borderId="0" xfId="0" applyFont="1" applyFill="1" applyAlignment="1" applyProtection="1">
      <alignment wrapText="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4" fillId="2" borderId="7" xfId="0" applyFont="1" applyFill="1" applyBorder="1" applyAlignment="1" applyProtection="1">
      <alignment horizontal="center" vertical="center" wrapText="1"/>
      <protection locked="0"/>
    </xf>
    <xf numFmtId="0" fontId="0" fillId="2" borderId="0" xfId="0" applyFill="1" applyAlignment="1" applyProtection="1">
      <alignment wrapText="1"/>
      <protection locked="0"/>
    </xf>
    <xf numFmtId="0" fontId="28" fillId="0" borderId="7" xfId="7" applyFont="1" applyFill="1" applyBorder="1" applyAlignment="1" applyProtection="1">
      <alignment horizontal="center" vertical="top" wrapText="1"/>
    </xf>
    <xf numFmtId="0" fontId="10" fillId="0" borderId="7" xfId="7" applyFont="1" applyFill="1" applyBorder="1" applyAlignment="1" applyProtection="1">
      <alignment wrapText="1"/>
    </xf>
    <xf numFmtId="1" fontId="4" fillId="0" borderId="30" xfId="0" applyNumberFormat="1" applyFont="1" applyFill="1" applyBorder="1" applyAlignment="1" applyProtection="1">
      <alignment horizontal="center" vertical="top" wrapText="1"/>
    </xf>
    <xf numFmtId="9" fontId="18" fillId="0" borderId="7" xfId="1" applyNumberFormat="1" applyFont="1" applyFill="1" applyBorder="1" applyAlignment="1" applyProtection="1">
      <alignment horizontal="center" vertical="top" wrapText="1"/>
    </xf>
    <xf numFmtId="9" fontId="4" fillId="0" borderId="7" xfId="1" applyFont="1" applyFill="1" applyBorder="1" applyAlignment="1" applyProtection="1">
      <alignment horizontal="center" vertical="center" wrapText="1"/>
    </xf>
    <xf numFmtId="9" fontId="14" fillId="12" borderId="32" xfId="1" applyFont="1" applyFill="1" applyBorder="1" applyAlignment="1" applyProtection="1">
      <alignment horizontal="center" vertical="top" wrapText="1"/>
      <protection locked="0"/>
    </xf>
    <xf numFmtId="9" fontId="10" fillId="0" borderId="0" xfId="1" applyFont="1" applyBorder="1" applyAlignment="1" applyProtection="1">
      <alignment horizontal="center" vertical="top" wrapText="1"/>
      <protection locked="0"/>
    </xf>
    <xf numFmtId="0" fontId="11" fillId="2" borderId="1" xfId="4" applyFont="1" applyFill="1" applyBorder="1" applyAlignment="1" applyProtection="1">
      <alignment horizontal="left" vertical="top" wrapText="1"/>
      <protection locked="0"/>
    </xf>
    <xf numFmtId="0" fontId="4" fillId="0" borderId="7" xfId="0" applyFont="1" applyBorder="1" applyAlignment="1" applyProtection="1">
      <alignment wrapText="1"/>
      <protection locked="0"/>
    </xf>
    <xf numFmtId="0" fontId="10" fillId="0" borderId="0" xfId="0" applyFont="1" applyAlignment="1" applyProtection="1">
      <alignment horizontal="center" vertical="top" wrapText="1"/>
      <protection locked="0"/>
    </xf>
    <xf numFmtId="9" fontId="10" fillId="0" borderId="0" xfId="1" applyFont="1" applyBorder="1" applyAlignment="1" applyProtection="1">
      <alignment wrapText="1"/>
    </xf>
    <xf numFmtId="0" fontId="11" fillId="2" borderId="0" xfId="4" applyFont="1" applyFill="1" applyAlignment="1" applyProtection="1">
      <alignment vertical="center" wrapText="1"/>
      <protection locked="0"/>
    </xf>
    <xf numFmtId="9" fontId="10" fillId="0" borderId="0" xfId="1" applyFont="1" applyAlignment="1" applyProtection="1">
      <alignment wrapText="1"/>
    </xf>
    <xf numFmtId="0" fontId="5" fillId="0" borderId="0" xfId="0" applyFont="1" applyAlignment="1" applyProtection="1">
      <alignment horizontal="center" vertical="top" wrapText="1"/>
      <protection locked="0"/>
    </xf>
    <xf numFmtId="9" fontId="23" fillId="0" borderId="0" xfId="1" applyFont="1" applyAlignment="1" applyProtection="1">
      <alignment wrapText="1"/>
    </xf>
    <xf numFmtId="0" fontId="4" fillId="0" borderId="30"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7" xfId="0" applyFont="1" applyBorder="1" applyAlignment="1" applyProtection="1">
      <alignment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0" fontId="15" fillId="0" borderId="7" xfId="0" applyFont="1" applyBorder="1" applyAlignment="1" applyProtection="1">
      <alignment horizontal="center" vertical="top" wrapText="1"/>
      <protection locked="0"/>
    </xf>
    <xf numFmtId="0" fontId="15" fillId="0" borderId="0" xfId="0" applyFont="1" applyAlignment="1" applyProtection="1">
      <alignment horizontal="center" vertical="center" wrapText="1"/>
      <protection locked="0"/>
    </xf>
    <xf numFmtId="0" fontId="30" fillId="14" borderId="18" xfId="3" applyFont="1" applyFill="1" applyBorder="1" applyAlignment="1">
      <alignment horizontal="center" vertical="center" wrapText="1"/>
    </xf>
    <xf numFmtId="0" fontId="31" fillId="0" borderId="1" xfId="3" applyFont="1" applyBorder="1" applyAlignment="1">
      <alignment horizontal="center" vertical="center"/>
    </xf>
    <xf numFmtId="0" fontId="0" fillId="0" borderId="0" xfId="0" applyAlignment="1">
      <alignment horizontal="center"/>
    </xf>
    <xf numFmtId="0" fontId="31" fillId="0" borderId="1" xfId="3" applyFont="1" applyBorder="1" applyAlignment="1">
      <alignment vertical="center" wrapText="1"/>
    </xf>
    <xf numFmtId="0" fontId="30" fillId="14" borderId="1" xfId="3" applyFont="1" applyFill="1" applyBorder="1" applyAlignment="1">
      <alignment horizontal="center" vertical="center" wrapText="1"/>
    </xf>
    <xf numFmtId="9" fontId="10" fillId="0" borderId="0" xfId="1" applyFont="1" applyAlignment="1" applyProtection="1">
      <alignment horizontal="center" vertical="top" wrapText="1"/>
      <protection locked="0"/>
    </xf>
    <xf numFmtId="9" fontId="11" fillId="2" borderId="0" xfId="1" applyFont="1" applyFill="1" applyBorder="1" applyAlignment="1" applyProtection="1">
      <alignment vertical="center" wrapText="1"/>
      <protection locked="0"/>
    </xf>
    <xf numFmtId="9" fontId="10" fillId="0" borderId="0" xfId="1" applyFont="1" applyAlignment="1" applyProtection="1">
      <alignment wrapText="1"/>
      <protection locked="0"/>
    </xf>
    <xf numFmtId="9" fontId="4" fillId="0" borderId="7" xfId="1" applyFont="1" applyBorder="1" applyAlignment="1" applyProtection="1">
      <alignment horizontal="center" vertical="top" wrapText="1"/>
      <protection locked="0"/>
    </xf>
    <xf numFmtId="9" fontId="4" fillId="0" borderId="29" xfId="1" applyFont="1" applyBorder="1" applyAlignment="1" applyProtection="1">
      <alignment horizontal="center" vertical="top" wrapText="1"/>
      <protection locked="0"/>
    </xf>
    <xf numFmtId="9" fontId="15" fillId="0" borderId="7" xfId="1" applyFont="1" applyBorder="1" applyAlignment="1" applyProtection="1">
      <alignment horizontal="center" vertical="top" wrapText="1"/>
      <protection locked="0"/>
    </xf>
    <xf numFmtId="9" fontId="4" fillId="0" borderId="33" xfId="1" applyFont="1" applyBorder="1" applyAlignment="1" applyProtection="1">
      <alignment horizontal="center" vertical="top" wrapText="1"/>
      <protection locked="0"/>
    </xf>
    <xf numFmtId="9" fontId="10" fillId="2" borderId="0" xfId="1" applyFont="1" applyFill="1" applyBorder="1" applyAlignment="1" applyProtection="1">
      <alignment wrapText="1"/>
      <protection locked="0"/>
    </xf>
    <xf numFmtId="9" fontId="5" fillId="0" borderId="0" xfId="1" applyFont="1" applyAlignment="1" applyProtection="1">
      <alignment horizontal="center" vertical="top" wrapText="1"/>
      <protection locked="0"/>
    </xf>
    <xf numFmtId="9" fontId="23" fillId="2" borderId="0" xfId="1" applyFont="1" applyFill="1" applyBorder="1" applyAlignment="1" applyProtection="1">
      <alignment wrapText="1"/>
      <protection locked="0"/>
    </xf>
    <xf numFmtId="9" fontId="4" fillId="0" borderId="30" xfId="1" applyFont="1" applyBorder="1" applyAlignment="1" applyProtection="1">
      <alignment horizontal="center" vertical="top" wrapText="1"/>
      <protection locked="0"/>
    </xf>
    <xf numFmtId="9" fontId="10" fillId="0" borderId="7" xfId="1" applyFont="1" applyFill="1" applyBorder="1" applyAlignment="1" applyProtection="1">
      <alignment horizontal="center" vertical="top" wrapText="1"/>
      <protection locked="0"/>
    </xf>
    <xf numFmtId="0" fontId="4" fillId="2" borderId="0"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center" vertical="center" wrapText="1"/>
      <protection locked="0"/>
    </xf>
    <xf numFmtId="9" fontId="14" fillId="11" borderId="4" xfId="1" applyFont="1" applyFill="1" applyBorder="1" applyAlignment="1" applyProtection="1">
      <alignment vertical="top" wrapText="1"/>
      <protection locked="0"/>
    </xf>
    <xf numFmtId="0" fontId="14" fillId="11" borderId="4"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23" fillId="2" borderId="0" xfId="0" applyFont="1" applyFill="1" applyBorder="1" applyAlignment="1" applyProtection="1">
      <alignment wrapText="1"/>
    </xf>
    <xf numFmtId="9" fontId="14" fillId="11" borderId="3" xfId="1" applyFont="1" applyFill="1" applyBorder="1" applyAlignment="1" applyProtection="1">
      <alignment vertical="top" wrapText="1"/>
    </xf>
    <xf numFmtId="9" fontId="14" fillId="11" borderId="4" xfId="1" applyFont="1" applyFill="1" applyBorder="1" applyAlignment="1" applyProtection="1">
      <alignment vertical="top" wrapText="1"/>
    </xf>
    <xf numFmtId="0" fontId="14" fillId="11" borderId="4" xfId="0" applyFont="1" applyFill="1" applyBorder="1" applyAlignment="1" applyProtection="1">
      <alignment vertical="top" wrapText="1"/>
    </xf>
    <xf numFmtId="0" fontId="14" fillId="11" borderId="1" xfId="0" applyFont="1" applyFill="1" applyBorder="1" applyAlignment="1" applyProtection="1">
      <alignment horizontal="center" vertical="top" wrapText="1"/>
    </xf>
    <xf numFmtId="0" fontId="14" fillId="10" borderId="32" xfId="0" applyFont="1" applyFill="1" applyBorder="1" applyAlignment="1" applyProtection="1">
      <alignment horizontal="center" vertical="top" wrapText="1"/>
    </xf>
    <xf numFmtId="0" fontId="14" fillId="11" borderId="32" xfId="0" applyFont="1" applyFill="1" applyBorder="1" applyAlignment="1" applyProtection="1">
      <alignment horizontal="center" vertical="top" wrapText="1"/>
    </xf>
    <xf numFmtId="0" fontId="14" fillId="11" borderId="6" xfId="0" applyFont="1" applyFill="1" applyBorder="1" applyAlignment="1" applyProtection="1">
      <alignment horizontal="center" vertical="top" wrapText="1"/>
    </xf>
    <xf numFmtId="1" fontId="14" fillId="11" borderId="6" xfId="0" applyNumberFormat="1" applyFont="1" applyFill="1" applyBorder="1" applyAlignment="1" applyProtection="1">
      <alignment horizontal="center" vertical="top" wrapText="1"/>
    </xf>
    <xf numFmtId="14" fontId="14" fillId="11" borderId="32" xfId="0" applyNumberFormat="1" applyFont="1" applyFill="1" applyBorder="1" applyAlignment="1" applyProtection="1">
      <alignment horizontal="center" vertical="top" wrapText="1"/>
    </xf>
    <xf numFmtId="9" fontId="14" fillId="13" borderId="32" xfId="0" applyNumberFormat="1" applyFont="1" applyFill="1" applyBorder="1" applyAlignment="1" applyProtection="1">
      <alignment horizontal="center" vertical="top" wrapText="1"/>
    </xf>
    <xf numFmtId="0" fontId="14" fillId="13" borderId="32" xfId="0" applyFont="1" applyFill="1" applyBorder="1" applyAlignment="1" applyProtection="1">
      <alignment horizontal="center" vertical="top" wrapText="1"/>
    </xf>
    <xf numFmtId="9" fontId="14" fillId="12" borderId="32" xfId="1" applyFont="1" applyFill="1" applyBorder="1" applyAlignment="1" applyProtection="1">
      <alignment horizontal="center" vertical="top" wrapText="1"/>
    </xf>
    <xf numFmtId="0" fontId="14" fillId="12" borderId="32" xfId="0" applyFont="1" applyFill="1" applyBorder="1" applyAlignment="1" applyProtection="1">
      <alignment horizontal="center" vertical="top" wrapText="1"/>
    </xf>
    <xf numFmtId="0" fontId="12" fillId="0" borderId="7" xfId="0" applyFont="1" applyBorder="1" applyAlignment="1" applyProtection="1">
      <alignment horizontal="center" vertical="top" wrapText="1"/>
    </xf>
    <xf numFmtId="9" fontId="4" fillId="0" borderId="7" xfId="1" applyFont="1" applyBorder="1" applyAlignment="1" applyProtection="1">
      <alignment horizontal="center" vertical="top" wrapText="1"/>
    </xf>
    <xf numFmtId="0" fontId="4" fillId="0" borderId="29" xfId="0" applyFont="1" applyBorder="1" applyAlignment="1" applyProtection="1">
      <alignment horizontal="center" vertical="top" wrapText="1"/>
    </xf>
    <xf numFmtId="0" fontId="4" fillId="0" borderId="30" xfId="0" applyFont="1" applyBorder="1" applyAlignment="1" applyProtection="1">
      <alignment horizontal="center" vertical="top" wrapText="1"/>
    </xf>
    <xf numFmtId="9" fontId="12" fillId="0" borderId="7" xfId="1" applyFont="1" applyFill="1" applyBorder="1" applyAlignment="1" applyProtection="1">
      <alignment horizontal="center" vertical="top" wrapText="1"/>
    </xf>
    <xf numFmtId="9" fontId="4" fillId="0" borderId="29" xfId="1" applyFont="1" applyFill="1" applyBorder="1" applyAlignment="1" applyProtection="1">
      <alignment horizontal="center" vertical="top" wrapText="1"/>
    </xf>
    <xf numFmtId="9" fontId="4" fillId="0" borderId="30" xfId="1" applyFont="1" applyFill="1" applyBorder="1" applyAlignment="1" applyProtection="1">
      <alignment horizontal="center" vertical="top" wrapText="1"/>
    </xf>
    <xf numFmtId="0" fontId="27" fillId="0" borderId="7" xfId="0" applyFont="1" applyBorder="1" applyAlignment="1" applyProtection="1">
      <alignment horizontal="center" vertical="top" wrapText="1"/>
    </xf>
    <xf numFmtId="0" fontId="29" fillId="0" borderId="0" xfId="0" applyFont="1" applyAlignment="1" applyProtection="1">
      <alignment vertical="top" wrapText="1"/>
    </xf>
    <xf numFmtId="0" fontId="4" fillId="0" borderId="29" xfId="0" applyFont="1" applyBorder="1" applyAlignment="1" applyProtection="1">
      <alignment horizontal="center" vertical="center" wrapText="1"/>
    </xf>
    <xf numFmtId="9" fontId="4" fillId="0" borderId="29" xfId="1" applyFont="1" applyBorder="1" applyAlignment="1" applyProtection="1">
      <alignment horizontal="center" vertical="top" wrapText="1"/>
    </xf>
    <xf numFmtId="0" fontId="4" fillId="0" borderId="29" xfId="0" applyFont="1" applyBorder="1" applyAlignment="1" applyProtection="1">
      <alignment horizontal="left" vertical="top" wrapText="1"/>
    </xf>
    <xf numFmtId="14" fontId="4" fillId="0" borderId="7" xfId="0" applyNumberFormat="1" applyFont="1" applyBorder="1" applyAlignment="1" applyProtection="1">
      <alignment horizontal="center" vertical="top" wrapText="1"/>
    </xf>
    <xf numFmtId="0" fontId="4" fillId="0" borderId="28" xfId="0" applyFont="1" applyBorder="1" applyAlignment="1" applyProtection="1">
      <alignment horizontal="center" vertical="top" wrapText="1"/>
    </xf>
    <xf numFmtId="0" fontId="4" fillId="0" borderId="7" xfId="0" applyFont="1" applyBorder="1" applyAlignment="1" applyProtection="1">
      <alignment horizontal="left" vertical="top" wrapText="1"/>
    </xf>
    <xf numFmtId="0" fontId="4" fillId="0" borderId="29" xfId="0" applyFont="1" applyBorder="1" applyAlignment="1" applyProtection="1">
      <alignment vertical="center" wrapText="1"/>
    </xf>
    <xf numFmtId="0" fontId="4" fillId="0" borderId="30" xfId="0" applyFont="1" applyBorder="1" applyAlignment="1" applyProtection="1">
      <alignment vertical="center" wrapText="1"/>
    </xf>
    <xf numFmtId="9" fontId="15" fillId="0" borderId="7" xfId="1" applyFont="1" applyBorder="1" applyAlignment="1" applyProtection="1">
      <alignment horizontal="center" vertical="top" wrapText="1"/>
    </xf>
    <xf numFmtId="0" fontId="26" fillId="0" borderId="7" xfId="0" applyFont="1" applyBorder="1" applyAlignment="1" applyProtection="1">
      <alignment horizontal="center" vertical="top" wrapText="1"/>
    </xf>
    <xf numFmtId="1" fontId="18" fillId="0" borderId="7" xfId="0" applyNumberFormat="1" applyFont="1" applyBorder="1" applyAlignment="1" applyProtection="1">
      <alignment horizontal="center" vertical="top" wrapText="1"/>
    </xf>
    <xf numFmtId="9" fontId="18" fillId="0" borderId="7" xfId="0" applyNumberFormat="1" applyFont="1" applyBorder="1" applyAlignment="1" applyProtection="1">
      <alignment horizontal="center" vertical="top" wrapText="1"/>
    </xf>
    <xf numFmtId="0" fontId="15" fillId="0" borderId="7" xfId="0" applyFont="1" applyBorder="1" applyAlignment="1" applyProtection="1">
      <alignment horizontal="center" vertical="top" wrapText="1"/>
    </xf>
    <xf numFmtId="9" fontId="15" fillId="0" borderId="7" xfId="1" applyFont="1" applyFill="1" applyBorder="1" applyAlignment="1" applyProtection="1">
      <alignment horizontal="center" vertical="top" wrapText="1"/>
    </xf>
    <xf numFmtId="1" fontId="4" fillId="0" borderId="7" xfId="0" applyNumberFormat="1" applyFont="1" applyBorder="1" applyAlignment="1" applyProtection="1">
      <alignment horizontal="center" vertical="top" wrapText="1"/>
    </xf>
    <xf numFmtId="0" fontId="26" fillId="0" borderId="29" xfId="0" applyFont="1" applyBorder="1" applyAlignment="1" applyProtection="1">
      <alignment horizontal="center" wrapText="1"/>
    </xf>
    <xf numFmtId="0" fontId="26" fillId="0" borderId="29" xfId="0" applyFont="1" applyBorder="1" applyAlignment="1" applyProtection="1">
      <alignment horizontal="center" vertical="center" wrapText="1"/>
    </xf>
    <xf numFmtId="9" fontId="15" fillId="0" borderId="7" xfId="0" applyNumberFormat="1" applyFont="1" applyBorder="1" applyAlignment="1" applyProtection="1">
      <alignment horizontal="center" vertical="top" wrapText="1"/>
    </xf>
    <xf numFmtId="1" fontId="15" fillId="0" borderId="7" xfId="0" applyNumberFormat="1" applyFont="1" applyBorder="1" applyAlignment="1" applyProtection="1">
      <alignment horizontal="center" vertical="top" wrapText="1"/>
    </xf>
    <xf numFmtId="0" fontId="4" fillId="0" borderId="7" xfId="0" applyFont="1" applyBorder="1" applyAlignment="1" applyProtection="1">
      <alignment horizontal="left" vertical="center" wrapText="1"/>
    </xf>
    <xf numFmtId="0" fontId="10" fillId="0" borderId="0" xfId="0" applyFont="1" applyAlignment="1" applyProtection="1">
      <alignment wrapText="1"/>
    </xf>
    <xf numFmtId="0" fontId="10" fillId="2" borderId="0" xfId="0" applyFont="1" applyFill="1" applyBorder="1" applyAlignment="1" applyProtection="1">
      <alignment wrapText="1"/>
    </xf>
    <xf numFmtId="0" fontId="23" fillId="0" borderId="0" xfId="0" applyFont="1" applyAlignment="1" applyProtection="1">
      <alignment wrapText="1"/>
    </xf>
    <xf numFmtId="1" fontId="4" fillId="0" borderId="7" xfId="0" applyNumberFormat="1" applyFont="1" applyBorder="1" applyAlignment="1" applyProtection="1">
      <alignment horizontal="center" vertical="center" wrapText="1"/>
    </xf>
    <xf numFmtId="0" fontId="4" fillId="0" borderId="7" xfId="0" applyFont="1" applyBorder="1" applyAlignment="1" applyProtection="1">
      <alignment vertical="center" wrapText="1"/>
    </xf>
    <xf numFmtId="9" fontId="4" fillId="0" borderId="7" xfId="0" applyNumberFormat="1" applyFont="1" applyBorder="1" applyAlignment="1" applyProtection="1">
      <alignment horizontal="center" vertical="center" wrapText="1"/>
    </xf>
    <xf numFmtId="9" fontId="4" fillId="0" borderId="7" xfId="1" applyFont="1" applyBorder="1" applyAlignment="1" applyProtection="1">
      <alignment horizontal="center" vertical="center" wrapText="1"/>
    </xf>
    <xf numFmtId="0" fontId="4" fillId="0" borderId="7" xfId="0" applyFont="1" applyBorder="1" applyAlignment="1" applyProtection="1">
      <alignment wrapText="1"/>
    </xf>
    <xf numFmtId="0" fontId="4" fillId="0" borderId="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4" fillId="0" borderId="7" xfId="0" applyNumberFormat="1" applyFont="1" applyBorder="1" applyAlignment="1" applyProtection="1">
      <alignment horizontal="center" vertical="center" wrapText="1"/>
    </xf>
    <xf numFmtId="10" fontId="10" fillId="0" borderId="0" xfId="0" applyNumberFormat="1" applyFont="1" applyAlignment="1" applyProtection="1">
      <alignment horizontal="center" vertical="top" wrapText="1"/>
    </xf>
    <xf numFmtId="10" fontId="5" fillId="0" borderId="0" xfId="0" applyNumberFormat="1" applyFont="1" applyAlignment="1" applyProtection="1">
      <alignment horizontal="center" vertical="top" wrapText="1"/>
    </xf>
    <xf numFmtId="10" fontId="14" fillId="12" borderId="32" xfId="0" applyNumberFormat="1" applyFont="1" applyFill="1" applyBorder="1" applyAlignment="1" applyProtection="1">
      <alignment horizontal="center" vertical="top" wrapText="1"/>
    </xf>
    <xf numFmtId="0" fontId="4" fillId="2" borderId="7" xfId="0" applyFont="1" applyFill="1" applyBorder="1" applyAlignment="1" applyProtection="1">
      <alignment horizontal="center" vertical="center" wrapText="1"/>
    </xf>
    <xf numFmtId="0" fontId="26" fillId="15" borderId="7" xfId="0" applyFont="1" applyFill="1" applyBorder="1" applyAlignment="1" applyProtection="1">
      <alignment vertical="top" wrapText="1"/>
      <protection locked="0"/>
    </xf>
    <xf numFmtId="0" fontId="4" fillId="0" borderId="7" xfId="0" applyFont="1" applyBorder="1" applyAlignment="1" applyProtection="1">
      <alignment horizontal="left" vertical="top" wrapText="1"/>
      <protection locked="0"/>
    </xf>
    <xf numFmtId="0" fontId="15" fillId="0" borderId="7"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9" fontId="18" fillId="0" borderId="7" xfId="0" applyNumberFormat="1" applyFont="1" applyBorder="1" applyAlignment="1" applyProtection="1">
      <alignment horizontal="center" vertical="top" wrapText="1"/>
      <protection locked="0"/>
    </xf>
    <xf numFmtId="1" fontId="4" fillId="0" borderId="7" xfId="1" applyNumberFormat="1" applyFont="1" applyFill="1" applyBorder="1" applyAlignment="1" applyProtection="1">
      <alignment horizontal="center" vertical="center" wrapText="1"/>
    </xf>
    <xf numFmtId="49" fontId="4" fillId="0" borderId="7" xfId="0" applyNumberFormat="1" applyFont="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xf>
    <xf numFmtId="1" fontId="4" fillId="0" borderId="7" xfId="0" applyNumberFormat="1" applyFont="1" applyFill="1" applyBorder="1" applyAlignment="1" applyProtection="1">
      <alignment horizontal="center" vertical="center" wrapText="1"/>
    </xf>
    <xf numFmtId="0" fontId="10" fillId="0" borderId="7" xfId="7" applyFont="1" applyFill="1" applyBorder="1" applyAlignment="1" applyProtection="1">
      <alignment horizontal="center" vertical="center" wrapText="1"/>
    </xf>
    <xf numFmtId="14" fontId="4" fillId="0" borderId="7" xfId="1" applyNumberFormat="1" applyFont="1" applyFill="1" applyBorder="1" applyAlignment="1" applyProtection="1">
      <alignment horizontal="center" vertical="center" wrapText="1"/>
    </xf>
    <xf numFmtId="9" fontId="4" fillId="0" borderId="7" xfId="1" applyNumberFormat="1" applyFont="1" applyFill="1" applyBorder="1" applyAlignment="1" applyProtection="1">
      <alignment horizontal="center" vertical="center" wrapText="1"/>
    </xf>
    <xf numFmtId="9" fontId="4" fillId="2" borderId="7" xfId="1"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14" fontId="16" fillId="0" borderId="7" xfId="0" applyNumberFormat="1" applyFont="1" applyBorder="1" applyAlignment="1" applyProtection="1">
      <alignment horizontal="center" vertical="center" wrapText="1"/>
    </xf>
    <xf numFmtId="9" fontId="16" fillId="0" borderId="7" xfId="0" applyNumberFormat="1"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2" borderId="33" xfId="0" applyFont="1" applyFill="1" applyBorder="1" applyAlignment="1" applyProtection="1">
      <alignment horizontal="center" vertical="center" wrapText="1"/>
    </xf>
    <xf numFmtId="1" fontId="4" fillId="0" borderId="33" xfId="0" applyNumberFormat="1" applyFont="1" applyFill="1" applyBorder="1" applyAlignment="1" applyProtection="1">
      <alignment horizontal="center" vertical="center" wrapText="1"/>
    </xf>
    <xf numFmtId="0" fontId="4" fillId="0" borderId="33" xfId="0" applyFont="1" applyBorder="1" applyAlignment="1" applyProtection="1">
      <alignment horizontal="center" vertical="center" wrapText="1"/>
    </xf>
    <xf numFmtId="14" fontId="16" fillId="0" borderId="33" xfId="0" applyNumberFormat="1" applyFont="1" applyBorder="1" applyAlignment="1" applyProtection="1">
      <alignment horizontal="center" vertical="center" wrapText="1"/>
    </xf>
    <xf numFmtId="9" fontId="16" fillId="0" borderId="33" xfId="0" applyNumberFormat="1"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4" fillId="0" borderId="29" xfId="0" applyFont="1" applyBorder="1" applyAlignment="1" applyProtection="1">
      <alignment horizontal="left" vertical="top" wrapText="1"/>
      <protection locked="0"/>
    </xf>
    <xf numFmtId="0" fontId="27" fillId="0" borderId="29" xfId="0" applyFont="1" applyBorder="1" applyAlignment="1" applyProtection="1">
      <alignment vertical="center" wrapText="1"/>
      <protection locked="0"/>
    </xf>
    <xf numFmtId="0" fontId="18" fillId="0" borderId="7" xfId="0" applyFont="1" applyBorder="1" applyAlignment="1" applyProtection="1">
      <alignment horizontal="center" vertical="center" wrapText="1"/>
      <protection locked="0"/>
    </xf>
    <xf numFmtId="0" fontId="27" fillId="0" borderId="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27" fillId="0" borderId="25" xfId="0" applyFont="1" applyBorder="1" applyAlignment="1" applyProtection="1">
      <alignment horizontal="center" vertical="center" wrapText="1"/>
      <protection locked="0"/>
    </xf>
    <xf numFmtId="0" fontId="27" fillId="0" borderId="2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16" borderId="30" xfId="0" applyFont="1" applyFill="1" applyBorder="1" applyAlignment="1" applyProtection="1">
      <alignment horizontal="left" vertical="center" wrapText="1"/>
      <protection locked="0"/>
    </xf>
    <xf numFmtId="0" fontId="27" fillId="0" borderId="7" xfId="0" applyFont="1" applyBorder="1" applyAlignment="1" applyProtection="1">
      <alignment wrapText="1"/>
      <protection locked="0"/>
    </xf>
    <xf numFmtId="0" fontId="27" fillId="0" borderId="25" xfId="0" applyFont="1" applyBorder="1" applyAlignment="1" applyProtection="1">
      <alignment wrapText="1"/>
      <protection locked="0"/>
    </xf>
    <xf numFmtId="0" fontId="27" fillId="0" borderId="7" xfId="0" applyFont="1" applyBorder="1" applyAlignment="1" applyProtection="1">
      <alignment horizontal="left" vertical="top" wrapText="1"/>
      <protection locked="0"/>
    </xf>
    <xf numFmtId="0" fontId="27" fillId="0" borderId="30" xfId="0" applyFont="1" applyBorder="1" applyAlignment="1" applyProtection="1">
      <alignment vertical="center" wrapText="1"/>
      <protection locked="0"/>
    </xf>
    <xf numFmtId="0" fontId="27" fillId="0" borderId="0" xfId="0" applyFont="1" applyAlignment="1" applyProtection="1">
      <alignment horizontal="left" vertical="center" wrapText="1"/>
      <protection locked="0"/>
    </xf>
    <xf numFmtId="0" fontId="26" fillId="0" borderId="7" xfId="0" applyFont="1" applyBorder="1" applyAlignment="1" applyProtection="1">
      <alignment horizontal="center" vertical="top" wrapText="1"/>
      <protection locked="0"/>
    </xf>
    <xf numFmtId="0" fontId="26" fillId="0" borderId="7" xfId="0" applyFont="1" applyFill="1" applyBorder="1" applyAlignment="1" applyProtection="1">
      <alignment wrapText="1"/>
      <protection locked="0"/>
    </xf>
    <xf numFmtId="0" fontId="26" fillId="0" borderId="25" xfId="0" applyFont="1" applyFill="1" applyBorder="1" applyAlignment="1" applyProtection="1">
      <alignment wrapText="1"/>
      <protection locked="0"/>
    </xf>
    <xf numFmtId="0" fontId="32" fillId="0" borderId="25" xfId="0" applyFont="1" applyFill="1" applyBorder="1" applyAlignment="1" applyProtection="1">
      <alignment wrapText="1"/>
      <protection locked="0"/>
    </xf>
    <xf numFmtId="0" fontId="15"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top" wrapText="1"/>
      <protection locked="0"/>
    </xf>
    <xf numFmtId="14" fontId="27" fillId="0" borderId="7" xfId="1" applyNumberFormat="1" applyFont="1" applyFill="1" applyBorder="1" applyAlignment="1" applyProtection="1">
      <alignment horizontal="center" vertical="top" wrapText="1"/>
    </xf>
    <xf numFmtId="0" fontId="26" fillId="0" borderId="25" xfId="0" applyFont="1" applyFill="1" applyBorder="1" applyAlignment="1" applyProtection="1">
      <alignment vertical="top" wrapText="1"/>
      <protection locked="0"/>
    </xf>
    <xf numFmtId="1" fontId="4" fillId="15" borderId="7" xfId="1" applyNumberFormat="1" applyFont="1" applyFill="1" applyBorder="1" applyAlignment="1" applyProtection="1">
      <alignment horizontal="center" vertical="top" wrapText="1"/>
    </xf>
    <xf numFmtId="9" fontId="4" fillId="15" borderId="7" xfId="0" applyNumberFormat="1" applyFont="1" applyFill="1" applyBorder="1" applyAlignment="1" applyProtection="1">
      <alignment horizontal="center" vertical="top" wrapText="1"/>
    </xf>
    <xf numFmtId="9" fontId="4" fillId="15" borderId="7" xfId="1" applyFont="1" applyFill="1" applyBorder="1" applyAlignment="1" applyProtection="1">
      <alignment horizontal="center" vertical="top" wrapText="1"/>
    </xf>
    <xf numFmtId="9" fontId="16" fillId="15" borderId="7" xfId="1" applyFont="1" applyFill="1" applyBorder="1" applyAlignment="1" applyProtection="1">
      <alignment horizontal="center" vertical="top" wrapText="1"/>
    </xf>
    <xf numFmtId="0" fontId="4" fillId="15" borderId="7" xfId="0" applyFont="1" applyFill="1" applyBorder="1" applyAlignment="1" applyProtection="1">
      <alignment horizontal="center" vertical="top" wrapText="1"/>
    </xf>
    <xf numFmtId="0" fontId="4" fillId="15" borderId="30" xfId="0" applyFont="1" applyFill="1" applyBorder="1" applyAlignment="1" applyProtection="1">
      <alignment horizontal="center" vertical="top" wrapText="1"/>
    </xf>
    <xf numFmtId="9" fontId="4" fillId="15" borderId="7" xfId="1" applyNumberFormat="1" applyFont="1" applyFill="1" applyBorder="1" applyAlignment="1" applyProtection="1">
      <alignment horizontal="center" vertical="top" wrapText="1"/>
    </xf>
    <xf numFmtId="9" fontId="4" fillId="15" borderId="29" xfId="0" applyNumberFormat="1" applyFont="1" applyFill="1" applyBorder="1" applyAlignment="1" applyProtection="1">
      <alignment horizontal="center" vertical="top" wrapText="1"/>
    </xf>
    <xf numFmtId="9" fontId="4" fillId="15" borderId="30" xfId="0" applyNumberFormat="1" applyFont="1" applyFill="1" applyBorder="1" applyAlignment="1" applyProtection="1">
      <alignment horizontal="center" vertical="top" wrapText="1"/>
    </xf>
    <xf numFmtId="1" fontId="4" fillId="15" borderId="7" xfId="0" applyNumberFormat="1" applyFont="1" applyFill="1" applyBorder="1" applyAlignment="1" applyProtection="1">
      <alignment horizontal="center" vertical="top" wrapText="1"/>
    </xf>
    <xf numFmtId="9" fontId="4" fillId="15" borderId="7" xfId="1" applyFont="1" applyFill="1" applyBorder="1" applyAlignment="1" applyProtection="1">
      <alignment horizontal="center" vertical="center" wrapText="1"/>
    </xf>
    <xf numFmtId="1" fontId="4" fillId="15" borderId="7" xfId="1" applyNumberFormat="1" applyFont="1" applyFill="1" applyBorder="1" applyAlignment="1" applyProtection="1">
      <alignment horizontal="center" vertical="center" wrapText="1"/>
    </xf>
    <xf numFmtId="9" fontId="18" fillId="15" borderId="7" xfId="1" applyFont="1" applyFill="1" applyBorder="1" applyAlignment="1" applyProtection="1">
      <alignment horizontal="center" vertical="top" wrapText="1"/>
    </xf>
    <xf numFmtId="1" fontId="15" fillId="15" borderId="1" xfId="0" applyNumberFormat="1" applyFont="1" applyFill="1" applyBorder="1" applyAlignment="1" applyProtection="1">
      <alignment horizontal="center" vertical="top" wrapText="1"/>
    </xf>
    <xf numFmtId="1" fontId="18" fillId="15" borderId="7" xfId="1" applyNumberFormat="1" applyFont="1" applyFill="1" applyBorder="1" applyAlignment="1" applyProtection="1">
      <alignment horizontal="center" vertical="top" wrapText="1"/>
    </xf>
    <xf numFmtId="9" fontId="18" fillId="15" borderId="7" xfId="1" applyNumberFormat="1" applyFont="1" applyFill="1" applyBorder="1" applyAlignment="1" applyProtection="1">
      <alignment horizontal="center" vertical="top" wrapText="1"/>
    </xf>
    <xf numFmtId="9" fontId="17" fillId="15" borderId="7" xfId="1" applyFont="1" applyFill="1" applyBorder="1" applyAlignment="1" applyProtection="1">
      <alignment horizontal="center" vertical="top" wrapText="1"/>
    </xf>
    <xf numFmtId="1" fontId="17" fillId="15" borderId="7" xfId="1" applyNumberFormat="1" applyFont="1" applyFill="1" applyBorder="1" applyAlignment="1" applyProtection="1">
      <alignment horizontal="center" vertical="top" wrapText="1"/>
    </xf>
    <xf numFmtId="9" fontId="4" fillId="15" borderId="7" xfId="0" applyNumberFormat="1" applyFont="1" applyFill="1" applyBorder="1" applyAlignment="1" applyProtection="1">
      <alignment horizontal="center" vertical="center" wrapText="1"/>
    </xf>
    <xf numFmtId="9" fontId="4" fillId="15" borderId="33" xfId="0" applyNumberFormat="1" applyFont="1" applyFill="1" applyBorder="1" applyAlignment="1" applyProtection="1">
      <alignment horizontal="center" vertical="center" wrapText="1"/>
    </xf>
    <xf numFmtId="9" fontId="10" fillId="15" borderId="0" xfId="1" applyFont="1" applyFill="1" applyAlignment="1" applyProtection="1">
      <alignment horizontal="center" vertical="top" wrapText="1"/>
      <protection locked="0"/>
    </xf>
    <xf numFmtId="9" fontId="10" fillId="15" borderId="0" xfId="1" applyFont="1" applyFill="1" applyBorder="1" applyAlignment="1" applyProtection="1">
      <alignment wrapText="1"/>
      <protection locked="0"/>
    </xf>
    <xf numFmtId="9" fontId="5" fillId="15" borderId="0" xfId="1" applyFont="1" applyFill="1" applyAlignment="1" applyProtection="1">
      <alignment horizontal="center" vertical="top" wrapText="1"/>
      <protection locked="0"/>
    </xf>
    <xf numFmtId="9" fontId="23" fillId="15" borderId="0" xfId="1" applyFont="1" applyFill="1" applyBorder="1" applyAlignment="1" applyProtection="1">
      <alignment wrapText="1"/>
      <protection locked="0"/>
    </xf>
    <xf numFmtId="0" fontId="4" fillId="15" borderId="7" xfId="0" applyNumberFormat="1" applyFont="1" applyFill="1" applyBorder="1" applyAlignment="1" applyProtection="1">
      <alignment horizontal="center" vertical="top" wrapText="1"/>
      <protection locked="0"/>
    </xf>
    <xf numFmtId="9" fontId="4" fillId="15" borderId="7" xfId="1" applyFont="1" applyFill="1" applyBorder="1" applyAlignment="1" applyProtection="1">
      <alignment horizontal="center" vertical="top" wrapText="1"/>
      <protection locked="0"/>
    </xf>
    <xf numFmtId="1" fontId="4" fillId="15" borderId="29" xfId="0" applyNumberFormat="1" applyFont="1" applyFill="1" applyBorder="1" applyAlignment="1" applyProtection="1">
      <alignment horizontal="center" vertical="top" wrapText="1"/>
      <protection locked="0"/>
    </xf>
    <xf numFmtId="1" fontId="4" fillId="15" borderId="30" xfId="0" applyNumberFormat="1" applyFont="1" applyFill="1" applyBorder="1" applyAlignment="1" applyProtection="1">
      <alignment horizontal="center" vertical="top" wrapText="1"/>
      <protection locked="0"/>
    </xf>
    <xf numFmtId="1" fontId="4" fillId="15" borderId="7" xfId="0" applyNumberFormat="1" applyFont="1" applyFill="1" applyBorder="1" applyAlignment="1" applyProtection="1">
      <alignment horizontal="center" vertical="top" wrapText="1"/>
      <protection locked="0"/>
    </xf>
    <xf numFmtId="9" fontId="4" fillId="15" borderId="7" xfId="0" applyNumberFormat="1" applyFont="1" applyFill="1" applyBorder="1" applyAlignment="1" applyProtection="1">
      <alignment horizontal="center" vertical="top" wrapText="1"/>
      <protection locked="0"/>
    </xf>
    <xf numFmtId="9" fontId="4" fillId="15" borderId="29" xfId="1" applyFont="1" applyFill="1" applyBorder="1" applyAlignment="1" applyProtection="1">
      <alignment horizontal="center" vertical="top" wrapText="1"/>
      <protection locked="0"/>
    </xf>
    <xf numFmtId="9" fontId="4" fillId="15" borderId="30" xfId="0" applyNumberFormat="1" applyFont="1" applyFill="1" applyBorder="1" applyAlignment="1" applyProtection="1">
      <alignment horizontal="center" vertical="top" wrapText="1"/>
      <protection locked="0"/>
    </xf>
    <xf numFmtId="0" fontId="4" fillId="15" borderId="7" xfId="0" applyFont="1" applyFill="1" applyBorder="1" applyAlignment="1" applyProtection="1">
      <alignment horizontal="center" vertical="top" wrapText="1"/>
      <protection locked="0"/>
    </xf>
    <xf numFmtId="1" fontId="4" fillId="15" borderId="7" xfId="1" applyNumberFormat="1" applyFont="1" applyFill="1" applyBorder="1" applyAlignment="1" applyProtection="1">
      <alignment horizontal="center" vertical="top" wrapText="1"/>
      <protection locked="0"/>
    </xf>
    <xf numFmtId="0" fontId="4" fillId="15" borderId="30" xfId="0" applyFont="1" applyFill="1" applyBorder="1" applyAlignment="1" applyProtection="1">
      <alignment horizontal="center" vertical="top" wrapText="1"/>
      <protection locked="0"/>
    </xf>
    <xf numFmtId="9" fontId="4" fillId="15" borderId="7" xfId="1" applyNumberFormat="1" applyFont="1" applyFill="1" applyBorder="1" applyAlignment="1" applyProtection="1">
      <alignment horizontal="center" vertical="top" wrapText="1"/>
      <protection locked="0"/>
    </xf>
    <xf numFmtId="9" fontId="4" fillId="15" borderId="7" xfId="0" applyNumberFormat="1" applyFont="1" applyFill="1" applyBorder="1" applyAlignment="1" applyProtection="1">
      <alignment horizontal="center" vertical="center" wrapText="1"/>
      <protection locked="0"/>
    </xf>
    <xf numFmtId="9" fontId="4" fillId="15" borderId="25" xfId="0" applyNumberFormat="1" applyFont="1" applyFill="1" applyBorder="1" applyAlignment="1" applyProtection="1">
      <alignment horizontal="center" vertical="center" wrapText="1"/>
      <protection locked="0"/>
    </xf>
    <xf numFmtId="9" fontId="27" fillId="15" borderId="25" xfId="0" applyNumberFormat="1" applyFont="1" applyFill="1" applyBorder="1" applyAlignment="1" applyProtection="1">
      <alignment horizontal="center" vertical="center" wrapText="1"/>
      <protection locked="0"/>
    </xf>
    <xf numFmtId="9" fontId="4" fillId="15" borderId="30" xfId="0" applyNumberFormat="1" applyFont="1" applyFill="1" applyBorder="1" applyAlignment="1" applyProtection="1">
      <alignment horizontal="center" vertical="center" wrapText="1"/>
      <protection locked="0"/>
    </xf>
    <xf numFmtId="9" fontId="27" fillId="15" borderId="29" xfId="0" applyNumberFormat="1" applyFont="1" applyFill="1" applyBorder="1" applyAlignment="1" applyProtection="1">
      <alignment horizontal="center" vertical="center" wrapText="1"/>
      <protection locked="0"/>
    </xf>
    <xf numFmtId="9" fontId="10" fillId="15" borderId="7" xfId="1" applyFont="1" applyFill="1" applyBorder="1" applyAlignment="1" applyProtection="1">
      <alignment horizontal="center" vertical="top" wrapText="1"/>
      <protection locked="0"/>
    </xf>
    <xf numFmtId="9" fontId="4" fillId="15" borderId="7" xfId="1" applyFont="1" applyFill="1" applyBorder="1" applyAlignment="1" applyProtection="1">
      <alignment horizontal="center" vertical="center" wrapText="1"/>
      <protection locked="0"/>
    </xf>
    <xf numFmtId="0" fontId="4" fillId="15" borderId="7" xfId="0" applyFont="1" applyFill="1" applyBorder="1" applyAlignment="1" applyProtection="1">
      <alignment horizontal="center" vertical="center" wrapText="1"/>
      <protection locked="0"/>
    </xf>
    <xf numFmtId="0" fontId="15" fillId="15" borderId="7" xfId="0" applyFont="1" applyFill="1" applyBorder="1" applyAlignment="1" applyProtection="1">
      <alignment horizontal="center" vertical="top" wrapText="1"/>
      <protection locked="0"/>
    </xf>
    <xf numFmtId="9" fontId="15" fillId="15" borderId="7" xfId="1" applyFont="1" applyFill="1" applyBorder="1" applyAlignment="1" applyProtection="1">
      <alignment horizontal="center" vertical="top" wrapText="1"/>
      <protection locked="0"/>
    </xf>
    <xf numFmtId="9" fontId="15" fillId="15" borderId="7" xfId="1" applyFont="1" applyFill="1" applyBorder="1" applyAlignment="1" applyProtection="1">
      <alignment horizontal="center" vertical="center" wrapText="1"/>
      <protection locked="0"/>
    </xf>
    <xf numFmtId="9" fontId="15" fillId="15" borderId="7" xfId="0" applyNumberFormat="1" applyFont="1" applyFill="1" applyBorder="1" applyAlignment="1" applyProtection="1">
      <alignment horizontal="center" vertical="top" wrapText="1"/>
      <protection locked="0"/>
    </xf>
    <xf numFmtId="1" fontId="15" fillId="15" borderId="7" xfId="0" applyNumberFormat="1" applyFont="1" applyFill="1" applyBorder="1" applyAlignment="1" applyProtection="1">
      <alignment horizontal="center" vertical="top" wrapText="1"/>
      <protection locked="0"/>
    </xf>
    <xf numFmtId="9" fontId="4" fillId="15" borderId="29" xfId="1" applyFont="1" applyFill="1" applyBorder="1" applyAlignment="1" applyProtection="1">
      <alignment horizontal="center" vertical="center" wrapText="1"/>
      <protection locked="0"/>
    </xf>
    <xf numFmtId="9" fontId="4" fillId="15" borderId="33" xfId="1" applyFont="1" applyFill="1" applyBorder="1" applyAlignment="1" applyProtection="1">
      <alignment horizontal="center" vertical="center" wrapText="1"/>
      <protection locked="0"/>
    </xf>
    <xf numFmtId="0" fontId="27" fillId="0" borderId="7" xfId="0" applyFont="1" applyBorder="1" applyAlignment="1" applyProtection="1">
      <alignment horizontal="center" vertical="top" wrapText="1"/>
      <protection locked="0"/>
    </xf>
    <xf numFmtId="9" fontId="14" fillId="12" borderId="26" xfId="1" applyFont="1" applyFill="1" applyBorder="1" applyAlignment="1" applyProtection="1">
      <alignment horizontal="center" vertical="top" wrapText="1"/>
    </xf>
    <xf numFmtId="9" fontId="14" fillId="12" borderId="8" xfId="1" applyFont="1" applyFill="1" applyBorder="1" applyAlignment="1" applyProtection="1">
      <alignment horizontal="center" vertical="top" wrapText="1"/>
    </xf>
    <xf numFmtId="0" fontId="14" fillId="12" borderId="27" xfId="0" applyFont="1" applyFill="1" applyBorder="1" applyAlignment="1" applyProtection="1">
      <alignment horizontal="center" vertical="top" wrapText="1"/>
    </xf>
    <xf numFmtId="9" fontId="14" fillId="12" borderId="8" xfId="1" applyFont="1" applyFill="1" applyBorder="1" applyAlignment="1" applyProtection="1">
      <alignment vertical="top" wrapText="1"/>
      <protection locked="0"/>
    </xf>
    <xf numFmtId="9" fontId="14" fillId="12" borderId="8" xfId="1" applyFont="1" applyFill="1" applyBorder="1" applyAlignment="1" applyProtection="1">
      <alignment vertical="top" wrapText="1"/>
    </xf>
    <xf numFmtId="0" fontId="14" fillId="12" borderId="27" xfId="0" applyFont="1" applyFill="1" applyBorder="1" applyAlignment="1" applyProtection="1">
      <alignment vertical="top" wrapText="1"/>
      <protection locked="0"/>
    </xf>
    <xf numFmtId="0" fontId="10" fillId="0" borderId="0" xfId="0" applyFont="1" applyBorder="1" applyAlignment="1" applyProtection="1">
      <alignment horizontal="center" vertical="top" wrapText="1"/>
      <protection locked="0"/>
    </xf>
    <xf numFmtId="0" fontId="10" fillId="15" borderId="0" xfId="0" applyFont="1" applyFill="1" applyBorder="1" applyAlignment="1" applyProtection="1">
      <alignment horizontal="center" vertical="top" wrapText="1"/>
      <protection locked="0"/>
    </xf>
    <xf numFmtId="10" fontId="10" fillId="0" borderId="0" xfId="1" applyNumberFormat="1" applyFont="1" applyBorder="1" applyAlignment="1" applyProtection="1">
      <alignment wrapText="1"/>
    </xf>
    <xf numFmtId="9" fontId="4" fillId="2" borderId="0" xfId="0" applyNumberFormat="1" applyFont="1" applyFill="1" applyBorder="1" applyAlignment="1" applyProtection="1">
      <alignment vertical="center" wrapText="1"/>
      <protection locked="0"/>
    </xf>
    <xf numFmtId="0" fontId="14" fillId="6" borderId="1" xfId="0" applyFont="1" applyFill="1" applyBorder="1" applyAlignment="1" applyProtection="1">
      <alignment horizontal="center" vertical="center" wrapText="1"/>
    </xf>
    <xf numFmtId="9" fontId="14" fillId="6" borderId="1" xfId="1" applyFont="1" applyFill="1" applyBorder="1" applyAlignment="1" applyProtection="1">
      <alignment horizontal="center" vertical="center" wrapText="1"/>
    </xf>
    <xf numFmtId="0" fontId="10" fillId="0" borderId="0" xfId="0" applyFont="1" applyBorder="1" applyAlignment="1" applyProtection="1">
      <alignment horizontal="center" vertical="top" wrapText="1"/>
      <protection locked="0"/>
    </xf>
    <xf numFmtId="0" fontId="10" fillId="15" borderId="0"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11" fillId="2" borderId="10" xfId="0" applyFont="1" applyFill="1" applyBorder="1" applyAlignment="1" applyProtection="1">
      <alignment horizontal="center" vertical="top" wrapText="1"/>
      <protection locked="0"/>
    </xf>
    <xf numFmtId="0" fontId="11" fillId="2" borderId="9" xfId="0" applyFont="1" applyFill="1" applyBorder="1" applyAlignment="1" applyProtection="1">
      <alignment horizontal="center" vertical="top" wrapText="1"/>
      <protection locked="0"/>
    </xf>
    <xf numFmtId="0" fontId="11" fillId="15" borderId="9"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1" fillId="2" borderId="12"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15" borderId="0" xfId="0" applyFont="1" applyFill="1" applyBorder="1" applyAlignment="1" applyProtection="1">
      <alignment horizontal="center" vertical="top" wrapText="1"/>
      <protection locked="0"/>
    </xf>
    <xf numFmtId="0" fontId="11" fillId="2" borderId="5"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center" vertical="top" wrapText="1"/>
      <protection locked="0"/>
    </xf>
    <xf numFmtId="0" fontId="11" fillId="2" borderId="8" xfId="0" applyFont="1" applyFill="1" applyBorder="1" applyAlignment="1" applyProtection="1">
      <alignment horizontal="center" vertical="top" wrapText="1"/>
      <protection locked="0"/>
    </xf>
    <xf numFmtId="0" fontId="11" fillId="15" borderId="8" xfId="0" applyFont="1" applyFill="1" applyBorder="1" applyAlignment="1" applyProtection="1">
      <alignment horizontal="center" vertical="top" wrapText="1"/>
      <protection locked="0"/>
    </xf>
    <xf numFmtId="0" fontId="11" fillId="2" borderId="27" xfId="0" applyFont="1" applyFill="1" applyBorder="1" applyAlignment="1" applyProtection="1">
      <alignment horizontal="center" vertical="top" wrapText="1"/>
      <protection locked="0"/>
    </xf>
    <xf numFmtId="0" fontId="14" fillId="10" borderId="10" xfId="0" applyFont="1" applyFill="1" applyBorder="1" applyAlignment="1" applyProtection="1">
      <alignment horizontal="center" vertical="top" wrapText="1"/>
    </xf>
    <xf numFmtId="0" fontId="14" fillId="10" borderId="9" xfId="0" applyFont="1" applyFill="1" applyBorder="1" applyAlignment="1" applyProtection="1">
      <alignment horizontal="center" vertical="top" wrapText="1"/>
    </xf>
    <xf numFmtId="0" fontId="14" fillId="10" borderId="11" xfId="0" applyFont="1" applyFill="1" applyBorder="1" applyAlignment="1" applyProtection="1">
      <alignment horizontal="center" vertical="top" wrapText="1"/>
    </xf>
    <xf numFmtId="0" fontId="14" fillId="10" borderId="12" xfId="0" applyFont="1" applyFill="1" applyBorder="1" applyAlignment="1" applyProtection="1">
      <alignment horizontal="center" vertical="top" wrapText="1"/>
    </xf>
    <xf numFmtId="0" fontId="14" fillId="10" borderId="0" xfId="0" applyFont="1" applyFill="1" applyBorder="1" applyAlignment="1" applyProtection="1">
      <alignment horizontal="center" vertical="top" wrapText="1"/>
    </xf>
    <xf numFmtId="0" fontId="14" fillId="10" borderId="5" xfId="0" applyFont="1" applyFill="1" applyBorder="1" applyAlignment="1" applyProtection="1">
      <alignment horizontal="center" vertical="top" wrapText="1"/>
    </xf>
    <xf numFmtId="0" fontId="14" fillId="10" borderId="26" xfId="0" applyFont="1" applyFill="1" applyBorder="1" applyAlignment="1" applyProtection="1">
      <alignment horizontal="center" vertical="top" wrapText="1"/>
    </xf>
    <xf numFmtId="0" fontId="14" fillId="10" borderId="8" xfId="0" applyFont="1" applyFill="1" applyBorder="1" applyAlignment="1" applyProtection="1">
      <alignment horizontal="center" vertical="top" wrapText="1"/>
    </xf>
    <xf numFmtId="0" fontId="14" fillId="10" borderId="27" xfId="0" applyFont="1" applyFill="1" applyBorder="1" applyAlignment="1" applyProtection="1">
      <alignment horizontal="center" vertical="top" wrapText="1"/>
    </xf>
    <xf numFmtId="0" fontId="14" fillId="13" borderId="3" xfId="0" applyFont="1" applyFill="1" applyBorder="1" applyAlignment="1" applyProtection="1">
      <alignment horizontal="center" vertical="top" wrapText="1"/>
    </xf>
    <xf numFmtId="0" fontId="14" fillId="13" borderId="4" xfId="0" applyFont="1" applyFill="1" applyBorder="1" applyAlignment="1" applyProtection="1">
      <alignment horizontal="center" vertical="top" wrapText="1"/>
    </xf>
    <xf numFmtId="0" fontId="14" fillId="15" borderId="4" xfId="0" applyFont="1" applyFill="1" applyBorder="1" applyAlignment="1" applyProtection="1">
      <alignment horizontal="center" vertical="top" wrapText="1"/>
    </xf>
    <xf numFmtId="0" fontId="14" fillId="13" borderId="2" xfId="0" applyFont="1" applyFill="1" applyBorder="1" applyAlignment="1" applyProtection="1">
      <alignment horizontal="center" vertical="top" wrapText="1"/>
    </xf>
    <xf numFmtId="0" fontId="4" fillId="0" borderId="1" xfId="0" applyFont="1" applyFill="1" applyBorder="1" applyAlignment="1" applyProtection="1">
      <alignment horizontal="left" vertical="top" wrapText="1"/>
      <protection locked="0"/>
    </xf>
    <xf numFmtId="0" fontId="4" fillId="15"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0" fillId="0" borderId="0" xfId="0" applyFont="1" applyBorder="1" applyAlignment="1" applyProtection="1">
      <alignment horizontal="center" vertical="top" wrapText="1"/>
      <protection locked="0"/>
    </xf>
    <xf numFmtId="0" fontId="10" fillId="15" borderId="0" xfId="0" applyFont="1" applyFill="1" applyBorder="1" applyAlignment="1" applyProtection="1">
      <alignment horizontal="center" vertical="top" wrapText="1"/>
      <protection locked="0"/>
    </xf>
    <xf numFmtId="0" fontId="14" fillId="11" borderId="10" xfId="0" applyFont="1" applyFill="1" applyBorder="1" applyAlignment="1" applyProtection="1">
      <alignment horizontal="center" vertical="top" wrapText="1"/>
    </xf>
    <xf numFmtId="0" fontId="14" fillId="11" borderId="9" xfId="0" applyFont="1" applyFill="1" applyBorder="1" applyAlignment="1" applyProtection="1">
      <alignment horizontal="center" vertical="top" wrapText="1"/>
    </xf>
    <xf numFmtId="0" fontId="14" fillId="11" borderId="11" xfId="0" applyFont="1" applyFill="1" applyBorder="1" applyAlignment="1" applyProtection="1">
      <alignment horizontal="center" vertical="top" wrapText="1"/>
    </xf>
    <xf numFmtId="0" fontId="14" fillId="11" borderId="12" xfId="0" applyFont="1" applyFill="1" applyBorder="1" applyAlignment="1" applyProtection="1">
      <alignment horizontal="center" vertical="top" wrapText="1"/>
    </xf>
    <xf numFmtId="0" fontId="14" fillId="11" borderId="0" xfId="0" applyFont="1" applyFill="1" applyBorder="1" applyAlignment="1" applyProtection="1">
      <alignment horizontal="center" vertical="top" wrapText="1"/>
    </xf>
    <xf numFmtId="0" fontId="14" fillId="11" borderId="5" xfId="0" applyFont="1" applyFill="1" applyBorder="1" applyAlignment="1" applyProtection="1">
      <alignment horizontal="center" vertical="top" wrapText="1"/>
    </xf>
    <xf numFmtId="0" fontId="14" fillId="11" borderId="26" xfId="0" applyFont="1" applyFill="1" applyBorder="1" applyAlignment="1" applyProtection="1">
      <alignment horizontal="center" vertical="top" wrapText="1"/>
    </xf>
    <xf numFmtId="0" fontId="14" fillId="11" borderId="8" xfId="0" applyFont="1" applyFill="1" applyBorder="1" applyAlignment="1" applyProtection="1">
      <alignment horizontal="center" vertical="top" wrapText="1"/>
    </xf>
    <xf numFmtId="0" fontId="14" fillId="11" borderId="27" xfId="0" applyFont="1" applyFill="1" applyBorder="1" applyAlignment="1" applyProtection="1">
      <alignment horizontal="center" vertical="top" wrapText="1"/>
    </xf>
    <xf numFmtId="9" fontId="14" fillId="12" borderId="3" xfId="1" applyFont="1" applyFill="1" applyBorder="1" applyAlignment="1" applyProtection="1">
      <alignment horizontal="center" vertical="top" wrapText="1"/>
      <protection locked="0"/>
    </xf>
    <xf numFmtId="0" fontId="14" fillId="12" borderId="4" xfId="0" applyFont="1" applyFill="1" applyBorder="1" applyAlignment="1" applyProtection="1">
      <alignment horizontal="center" vertical="top" wrapText="1"/>
      <protection locked="0"/>
    </xf>
    <xf numFmtId="0" fontId="14" fillId="12" borderId="2" xfId="0" applyFont="1" applyFill="1" applyBorder="1" applyAlignment="1" applyProtection="1">
      <alignment horizontal="center" vertical="top" wrapText="1"/>
      <protection locked="0"/>
    </xf>
    <xf numFmtId="0" fontId="14" fillId="15" borderId="9" xfId="0" applyFont="1" applyFill="1" applyBorder="1" applyAlignment="1" applyProtection="1">
      <alignment horizontal="center" vertical="top" wrapText="1"/>
    </xf>
    <xf numFmtId="0" fontId="24" fillId="3" borderId="3" xfId="0" applyFont="1" applyFill="1" applyBorder="1" applyAlignment="1" applyProtection="1">
      <alignment horizontal="center" vertical="top" wrapText="1"/>
    </xf>
    <xf numFmtId="0" fontId="24" fillId="3" borderId="4" xfId="0" applyFont="1" applyFill="1" applyBorder="1" applyAlignment="1" applyProtection="1">
      <alignment horizontal="center" vertical="top" wrapText="1"/>
    </xf>
    <xf numFmtId="0" fontId="24" fillId="15" borderId="4" xfId="0" applyFont="1" applyFill="1" applyBorder="1" applyAlignment="1" applyProtection="1">
      <alignment horizontal="center" vertical="top" wrapText="1"/>
    </xf>
    <xf numFmtId="0" fontId="14" fillId="6" borderId="1" xfId="0" applyFont="1" applyFill="1" applyBorder="1" applyAlignment="1" applyProtection="1">
      <alignment horizontal="center" vertical="center" wrapText="1"/>
    </xf>
    <xf numFmtId="9" fontId="14" fillId="6" borderId="1" xfId="1" applyFont="1" applyFill="1" applyBorder="1" applyAlignment="1" applyProtection="1">
      <alignment horizontal="center" vertical="center" wrapText="1"/>
    </xf>
    <xf numFmtId="0" fontId="11" fillId="2" borderId="3" xfId="4" applyFont="1" applyFill="1" applyBorder="1" applyAlignment="1" applyProtection="1">
      <alignment horizontal="left" vertical="top" wrapText="1"/>
      <protection locked="0"/>
    </xf>
    <xf numFmtId="0" fontId="11" fillId="2" borderId="2" xfId="4" applyFont="1" applyFill="1" applyBorder="1" applyAlignment="1" applyProtection="1">
      <alignment horizontal="left" vertical="top" wrapText="1"/>
      <protection locked="0"/>
    </xf>
    <xf numFmtId="0" fontId="4" fillId="17" borderId="1" xfId="13" applyFont="1" applyFill="1" applyBorder="1" applyAlignment="1" applyProtection="1">
      <alignment horizontal="center"/>
      <protection locked="0"/>
    </xf>
    <xf numFmtId="0" fontId="4" fillId="17" borderId="10" xfId="13" applyFont="1" applyFill="1" applyBorder="1" applyAlignment="1" applyProtection="1">
      <alignment horizontal="center" vertical="center" wrapText="1"/>
      <protection locked="0"/>
    </xf>
    <xf numFmtId="0" fontId="4" fillId="17" borderId="9" xfId="13" applyFont="1" applyFill="1" applyBorder="1" applyAlignment="1" applyProtection="1">
      <alignment horizontal="center" vertical="center" wrapText="1"/>
      <protection locked="0"/>
    </xf>
    <xf numFmtId="0" fontId="4" fillId="17" borderId="11" xfId="13" applyFont="1" applyFill="1" applyBorder="1" applyAlignment="1" applyProtection="1">
      <alignment horizontal="center" vertical="center" wrapText="1"/>
      <protection locked="0"/>
    </xf>
    <xf numFmtId="0" fontId="4" fillId="17" borderId="1" xfId="13" applyFont="1" applyFill="1" applyBorder="1" applyAlignment="1" applyProtection="1">
      <alignment vertical="center"/>
      <protection locked="0"/>
    </xf>
    <xf numFmtId="0" fontId="4" fillId="17" borderId="1" xfId="13" applyFont="1" applyFill="1" applyBorder="1" applyAlignment="1" applyProtection="1">
      <alignment horizontal="left" vertical="center"/>
      <protection locked="0"/>
    </xf>
    <xf numFmtId="0" fontId="4" fillId="17" borderId="0" xfId="13" applyFont="1" applyFill="1" applyProtection="1">
      <protection locked="0"/>
    </xf>
    <xf numFmtId="0" fontId="33" fillId="0" borderId="0" xfId="13" applyProtection="1">
      <protection locked="0"/>
    </xf>
    <xf numFmtId="0" fontId="4" fillId="17" borderId="12" xfId="13" applyFont="1" applyFill="1" applyBorder="1" applyAlignment="1" applyProtection="1">
      <alignment horizontal="center" vertical="center" wrapText="1"/>
      <protection locked="0"/>
    </xf>
    <xf numFmtId="0" fontId="4" fillId="17" borderId="0" xfId="13" applyFont="1" applyFill="1" applyAlignment="1" applyProtection="1">
      <alignment horizontal="center" vertical="center" wrapText="1"/>
      <protection locked="0"/>
    </xf>
    <xf numFmtId="0" fontId="4" fillId="17" borderId="5" xfId="13" applyFont="1" applyFill="1" applyBorder="1" applyAlignment="1" applyProtection="1">
      <alignment horizontal="center" vertical="center" wrapText="1"/>
      <protection locked="0"/>
    </xf>
    <xf numFmtId="0" fontId="4" fillId="17" borderId="26" xfId="13" applyFont="1" applyFill="1" applyBorder="1" applyAlignment="1" applyProtection="1">
      <alignment horizontal="center" vertical="center" wrapText="1"/>
      <protection locked="0"/>
    </xf>
    <xf numFmtId="0" fontId="4" fillId="17" borderId="8" xfId="13" applyFont="1" applyFill="1" applyBorder="1" applyAlignment="1" applyProtection="1">
      <alignment horizontal="center" vertical="center" wrapText="1"/>
      <protection locked="0"/>
    </xf>
    <xf numFmtId="0" fontId="4" fillId="17" borderId="27" xfId="13" applyFont="1" applyFill="1" applyBorder="1" applyAlignment="1" applyProtection="1">
      <alignment horizontal="center" vertical="center" wrapText="1"/>
      <protection locked="0"/>
    </xf>
    <xf numFmtId="0" fontId="14" fillId="17" borderId="0" xfId="13" applyFont="1" applyFill="1" applyAlignment="1" applyProtection="1">
      <alignment horizontal="center" vertical="top"/>
      <protection locked="0"/>
    </xf>
    <xf numFmtId="0" fontId="14" fillId="17" borderId="0" xfId="13" applyFont="1" applyFill="1" applyAlignment="1" applyProtection="1">
      <alignment horizontal="center" vertical="top"/>
      <protection locked="0"/>
    </xf>
    <xf numFmtId="0" fontId="14" fillId="17" borderId="0" xfId="13" applyFont="1" applyFill="1" applyAlignment="1" applyProtection="1">
      <alignment horizontal="right" vertical="top"/>
      <protection locked="0"/>
    </xf>
    <xf numFmtId="0" fontId="14" fillId="2" borderId="8" xfId="13" applyFont="1" applyFill="1" applyBorder="1"/>
    <xf numFmtId="0" fontId="14" fillId="2" borderId="0" xfId="13" applyFont="1" applyFill="1"/>
    <xf numFmtId="0" fontId="14" fillId="18" borderId="3" xfId="13" applyFont="1" applyFill="1" applyBorder="1" applyAlignment="1" applyProtection="1">
      <alignment horizontal="center" vertical="center"/>
      <protection locked="0"/>
    </xf>
    <xf numFmtId="0" fontId="14" fillId="18" borderId="4" xfId="13" applyFont="1" applyFill="1" applyBorder="1" applyAlignment="1" applyProtection="1">
      <alignment horizontal="center" vertical="center"/>
      <protection locked="0"/>
    </xf>
    <xf numFmtId="0" fontId="14" fillId="18" borderId="2" xfId="13" applyFont="1" applyFill="1" applyBorder="1" applyAlignment="1" applyProtection="1">
      <alignment horizontal="center" vertical="center"/>
      <protection locked="0"/>
    </xf>
    <xf numFmtId="0" fontId="14" fillId="19" borderId="3" xfId="13" applyFont="1" applyFill="1" applyBorder="1" applyAlignment="1" applyProtection="1">
      <alignment horizontal="center" vertical="center"/>
      <protection locked="0"/>
    </xf>
    <xf numFmtId="0" fontId="14" fillId="19" borderId="4" xfId="13" applyFont="1" applyFill="1" applyBorder="1" applyAlignment="1" applyProtection="1">
      <alignment horizontal="center" vertical="center"/>
      <protection locked="0"/>
    </xf>
    <xf numFmtId="0" fontId="14" fillId="19" borderId="2" xfId="13" applyFont="1" applyFill="1" applyBorder="1" applyAlignment="1" applyProtection="1">
      <alignment horizontal="center" vertical="center"/>
      <protection locked="0"/>
    </xf>
    <xf numFmtId="0" fontId="14" fillId="20" borderId="3" xfId="13" applyFont="1" applyFill="1" applyBorder="1" applyAlignment="1" applyProtection="1">
      <alignment horizontal="center" vertical="center"/>
      <protection locked="0"/>
    </xf>
    <xf numFmtId="0" fontId="14" fillId="20" borderId="4" xfId="13" applyFont="1" applyFill="1" applyBorder="1" applyAlignment="1" applyProtection="1">
      <alignment horizontal="center" vertical="center"/>
      <protection locked="0"/>
    </xf>
    <xf numFmtId="0" fontId="14" fillId="20" borderId="2" xfId="13" applyFont="1" applyFill="1" applyBorder="1" applyAlignment="1" applyProtection="1">
      <alignment horizontal="center" vertical="center"/>
      <protection locked="0"/>
    </xf>
    <xf numFmtId="0" fontId="14" fillId="0" borderId="18" xfId="13" applyFont="1" applyBorder="1" applyAlignment="1" applyProtection="1">
      <alignment horizontal="center" vertical="center" wrapText="1"/>
      <protection locked="0"/>
    </xf>
    <xf numFmtId="0" fontId="14" fillId="17" borderId="32" xfId="13" applyFont="1" applyFill="1" applyBorder="1" applyAlignment="1" applyProtection="1">
      <alignment horizontal="center" vertical="center" wrapText="1"/>
      <protection locked="0"/>
    </xf>
    <xf numFmtId="0" fontId="14" fillId="17" borderId="3" xfId="13" applyFont="1" applyFill="1" applyBorder="1" applyAlignment="1" applyProtection="1">
      <alignment horizontal="center" vertical="center"/>
      <protection locked="0"/>
    </xf>
    <xf numFmtId="0" fontId="14" fillId="17" borderId="4" xfId="13" applyFont="1" applyFill="1" applyBorder="1" applyAlignment="1" applyProtection="1">
      <alignment horizontal="center" vertical="center"/>
      <protection locked="0"/>
    </xf>
    <xf numFmtId="0" fontId="14" fillId="2" borderId="1" xfId="13" applyFont="1" applyFill="1" applyBorder="1" applyAlignment="1" applyProtection="1">
      <alignment horizontal="center" vertical="center" wrapText="1"/>
      <protection locked="0"/>
    </xf>
    <xf numFmtId="0" fontId="14" fillId="17" borderId="1" xfId="13" applyFont="1" applyFill="1" applyBorder="1" applyAlignment="1" applyProtection="1">
      <alignment horizontal="center" vertical="center"/>
      <protection locked="0"/>
    </xf>
    <xf numFmtId="0" fontId="14" fillId="17" borderId="18" xfId="13" applyFont="1" applyFill="1" applyBorder="1" applyAlignment="1" applyProtection="1">
      <alignment horizontal="center" vertical="center" wrapText="1"/>
      <protection locked="0"/>
    </xf>
    <xf numFmtId="0" fontId="14" fillId="17" borderId="2" xfId="13" applyFont="1" applyFill="1" applyBorder="1" applyAlignment="1" applyProtection="1">
      <alignment horizontal="center" vertical="center"/>
      <protection locked="0"/>
    </xf>
    <xf numFmtId="0" fontId="14" fillId="17" borderId="26" xfId="13" applyFont="1" applyFill="1" applyBorder="1" applyAlignment="1" applyProtection="1">
      <alignment horizontal="center" vertical="center"/>
      <protection locked="0"/>
    </xf>
    <xf numFmtId="0" fontId="14" fillId="17" borderId="8" xfId="13" applyFont="1" applyFill="1" applyBorder="1" applyAlignment="1" applyProtection="1">
      <alignment horizontal="center" vertical="center"/>
      <protection locked="0"/>
    </xf>
    <xf numFmtId="0" fontId="14" fillId="17" borderId="27" xfId="13" applyFont="1" applyFill="1" applyBorder="1" applyAlignment="1" applyProtection="1">
      <alignment horizontal="center" vertical="center"/>
      <protection locked="0"/>
    </xf>
    <xf numFmtId="0" fontId="4" fillId="17" borderId="0" xfId="13" applyFont="1" applyFill="1" applyAlignment="1" applyProtection="1">
      <alignment vertical="center"/>
      <protection locked="0"/>
    </xf>
    <xf numFmtId="0" fontId="14" fillId="0" borderId="32" xfId="13" applyFont="1" applyBorder="1" applyAlignment="1" applyProtection="1">
      <alignment horizontal="center" vertical="center" wrapText="1"/>
      <protection locked="0"/>
    </xf>
    <xf numFmtId="0" fontId="14" fillId="2" borderId="1" xfId="13" applyFont="1" applyFill="1" applyBorder="1" applyAlignment="1" applyProtection="1">
      <alignment horizontal="center" vertical="center" wrapText="1"/>
      <protection locked="0"/>
    </xf>
    <xf numFmtId="0" fontId="14" fillId="17" borderId="1" xfId="13" applyFont="1" applyFill="1" applyBorder="1" applyAlignment="1" applyProtection="1">
      <alignment horizontal="center" vertical="center" wrapText="1"/>
      <protection locked="0"/>
    </xf>
    <xf numFmtId="0" fontId="14" fillId="0" borderId="1" xfId="13" applyFont="1" applyBorder="1" applyAlignment="1" applyProtection="1">
      <alignment horizontal="center" vertical="center" wrapText="1"/>
      <protection locked="0"/>
    </xf>
    <xf numFmtId="0" fontId="14" fillId="5" borderId="1" xfId="13" applyFont="1" applyFill="1" applyBorder="1" applyAlignment="1" applyProtection="1">
      <alignment horizontal="center" vertical="center" wrapText="1"/>
      <protection locked="0"/>
    </xf>
    <xf numFmtId="0" fontId="4" fillId="17" borderId="18" xfId="13" applyFont="1" applyFill="1" applyBorder="1" applyAlignment="1" applyProtection="1">
      <alignment vertical="center" wrapText="1"/>
      <protection locked="0"/>
    </xf>
    <xf numFmtId="0" fontId="4" fillId="0" borderId="18" xfId="13" applyFont="1" applyBorder="1" applyAlignment="1" applyProtection="1">
      <alignment horizontal="center" vertical="center" wrapText="1"/>
      <protection locked="0"/>
    </xf>
    <xf numFmtId="0" fontId="4" fillId="17" borderId="18" xfId="13" applyFont="1" applyFill="1" applyBorder="1" applyAlignment="1" applyProtection="1">
      <alignment horizontal="center" vertical="center" wrapText="1"/>
      <protection locked="0"/>
    </xf>
    <xf numFmtId="0" fontId="4" fillId="17" borderId="18" xfId="13" applyFont="1" applyFill="1" applyBorder="1" applyAlignment="1" applyProtection="1">
      <alignment horizontal="left" vertical="center" wrapText="1"/>
      <protection locked="0"/>
    </xf>
    <xf numFmtId="0" fontId="4" fillId="21" borderId="18" xfId="13" applyFont="1" applyFill="1" applyBorder="1" applyAlignment="1">
      <alignment horizontal="center" vertical="center"/>
    </xf>
    <xf numFmtId="0" fontId="4" fillId="17" borderId="32" xfId="13" applyFont="1" applyFill="1" applyBorder="1" applyAlignment="1" applyProtection="1">
      <alignment vertical="center" wrapText="1"/>
      <protection locked="0"/>
    </xf>
    <xf numFmtId="0" fontId="4" fillId="17" borderId="32" xfId="13" applyFont="1" applyFill="1" applyBorder="1" applyAlignment="1" applyProtection="1">
      <alignment horizontal="center" vertical="center" wrapText="1"/>
      <protection locked="0"/>
    </xf>
    <xf numFmtId="0" fontId="4" fillId="22" borderId="18" xfId="13" applyFont="1" applyFill="1" applyBorder="1" applyAlignment="1">
      <alignment horizontal="center" vertical="center"/>
    </xf>
    <xf numFmtId="0" fontId="4" fillId="0" borderId="18" xfId="13" applyFont="1" applyBorder="1" applyAlignment="1" applyProtection="1">
      <alignment horizontal="center" vertical="center"/>
      <protection locked="0"/>
    </xf>
    <xf numFmtId="0" fontId="4" fillId="16" borderId="32" xfId="13" applyFont="1" applyFill="1" applyBorder="1" applyAlignment="1">
      <alignment horizontal="justify" vertical="center" wrapText="1"/>
    </xf>
    <xf numFmtId="0" fontId="4" fillId="0" borderId="1" xfId="13" applyFont="1" applyBorder="1" applyAlignment="1" applyProtection="1">
      <alignment horizontal="center" vertical="center" wrapText="1"/>
      <protection locked="0"/>
    </xf>
    <xf numFmtId="14" fontId="4" fillId="0" borderId="1" xfId="13" applyNumberFormat="1" applyFont="1" applyBorder="1" applyAlignment="1" applyProtection="1">
      <alignment horizontal="center" vertical="center" wrapText="1"/>
      <protection locked="0"/>
    </xf>
    <xf numFmtId="14" fontId="4" fillId="17" borderId="32" xfId="13" applyNumberFormat="1" applyFont="1" applyFill="1" applyBorder="1" applyAlignment="1" applyProtection="1">
      <alignment horizontal="center" vertical="center" wrapText="1"/>
      <protection locked="0"/>
    </xf>
    <xf numFmtId="9" fontId="4" fillId="17" borderId="1" xfId="10" applyFont="1" applyFill="1" applyBorder="1" applyAlignment="1" applyProtection="1">
      <alignment horizontal="center" vertical="center" wrapText="1"/>
      <protection locked="0"/>
    </xf>
    <xf numFmtId="14" fontId="4" fillId="17" borderId="1" xfId="10" applyNumberFormat="1" applyFont="1" applyFill="1" applyBorder="1" applyAlignment="1" applyProtection="1">
      <alignment horizontal="left" vertical="center" wrapText="1"/>
      <protection locked="0"/>
    </xf>
    <xf numFmtId="14" fontId="4" fillId="17" borderId="18" xfId="10" applyNumberFormat="1" applyFont="1" applyFill="1" applyBorder="1" applyAlignment="1" applyProtection="1">
      <alignment horizontal="center" vertical="center" wrapText="1"/>
      <protection locked="0"/>
    </xf>
    <xf numFmtId="9" fontId="4" fillId="17" borderId="1" xfId="10" applyFont="1" applyFill="1" applyBorder="1" applyAlignment="1" applyProtection="1">
      <alignment horizontal="left" vertical="center" wrapText="1"/>
      <protection locked="0"/>
    </xf>
    <xf numFmtId="14" fontId="4" fillId="0" borderId="32" xfId="13" applyNumberFormat="1" applyFont="1" applyBorder="1" applyAlignment="1" applyProtection="1">
      <alignment horizontal="center" vertical="center" wrapText="1"/>
      <protection locked="0"/>
    </xf>
    <xf numFmtId="9" fontId="4" fillId="0" borderId="1" xfId="10" applyFont="1" applyFill="1" applyBorder="1" applyAlignment="1" applyProtection="1">
      <alignment horizontal="center" vertical="center" wrapText="1"/>
      <protection locked="0"/>
    </xf>
    <xf numFmtId="14" fontId="4" fillId="17" borderId="1" xfId="10" applyNumberFormat="1" applyFont="1" applyFill="1" applyBorder="1" applyAlignment="1" applyProtection="1">
      <alignment horizontal="center" vertical="center" wrapText="1"/>
      <protection locked="0"/>
    </xf>
    <xf numFmtId="0" fontId="4" fillId="0" borderId="1" xfId="13" applyFont="1" applyBorder="1" applyAlignment="1" applyProtection="1">
      <alignment vertical="center" wrapText="1"/>
      <protection locked="0"/>
    </xf>
    <xf numFmtId="0" fontId="4" fillId="17" borderId="1" xfId="13" applyFont="1" applyFill="1" applyBorder="1" applyAlignment="1" applyProtection="1">
      <alignment horizontal="center" vertical="center" wrapText="1"/>
      <protection locked="0"/>
    </xf>
    <xf numFmtId="0" fontId="4" fillId="17" borderId="1" xfId="13" applyFont="1" applyFill="1" applyBorder="1" applyAlignment="1" applyProtection="1">
      <alignment vertical="center" wrapText="1"/>
      <protection locked="0"/>
    </xf>
    <xf numFmtId="14" fontId="4" fillId="17" borderId="1" xfId="13" applyNumberFormat="1" applyFont="1" applyFill="1" applyBorder="1" applyAlignment="1" applyProtection="1">
      <alignment horizontal="center" vertical="center"/>
      <protection locked="0"/>
    </xf>
    <xf numFmtId="9" fontId="4" fillId="17" borderId="1" xfId="13" applyNumberFormat="1" applyFont="1" applyFill="1" applyBorder="1" applyAlignment="1" applyProtection="1">
      <alignment horizontal="center" vertical="center"/>
      <protection locked="0"/>
    </xf>
    <xf numFmtId="0" fontId="4" fillId="17" borderId="1" xfId="13" applyFont="1" applyFill="1" applyBorder="1" applyAlignment="1" applyProtection="1">
      <alignment horizontal="justify" vertical="center" wrapText="1"/>
      <protection locked="0"/>
    </xf>
    <xf numFmtId="0" fontId="14" fillId="17" borderId="1" xfId="13" applyFont="1" applyFill="1" applyBorder="1" applyAlignment="1" applyProtection="1">
      <alignment vertical="center" wrapText="1"/>
      <protection locked="0"/>
    </xf>
    <xf numFmtId="0" fontId="14" fillId="17" borderId="0" xfId="13" applyFont="1" applyFill="1" applyProtection="1">
      <protection locked="0"/>
    </xf>
    <xf numFmtId="0" fontId="4" fillId="17" borderId="6" xfId="13" applyFont="1" applyFill="1" applyBorder="1" applyAlignment="1" applyProtection="1">
      <alignment vertical="center" wrapText="1"/>
      <protection locked="0"/>
    </xf>
    <xf numFmtId="0" fontId="4" fillId="0" borderId="32" xfId="13" applyFont="1" applyBorder="1" applyAlignment="1" applyProtection="1">
      <alignment horizontal="center" vertical="center" wrapText="1"/>
      <protection locked="0"/>
    </xf>
    <xf numFmtId="0" fontId="4" fillId="17" borderId="32" xfId="13" applyFont="1" applyFill="1" applyBorder="1" applyAlignment="1" applyProtection="1">
      <alignment horizontal="center" vertical="center" wrapText="1"/>
      <protection locked="0"/>
    </xf>
    <xf numFmtId="0" fontId="4" fillId="17" borderId="32" xfId="13" applyFont="1" applyFill="1" applyBorder="1" applyAlignment="1" applyProtection="1">
      <alignment horizontal="left" vertical="center" wrapText="1"/>
      <protection locked="0"/>
    </xf>
    <xf numFmtId="0" fontId="4" fillId="21" borderId="32" xfId="13" applyFont="1" applyFill="1" applyBorder="1" applyAlignment="1">
      <alignment horizontal="center" vertical="center"/>
    </xf>
    <xf numFmtId="0" fontId="4" fillId="22" borderId="32" xfId="13" applyFont="1" applyFill="1" applyBorder="1" applyAlignment="1">
      <alignment horizontal="center" vertical="center"/>
    </xf>
    <xf numFmtId="0" fontId="4" fillId="0" borderId="32" xfId="13" applyFont="1" applyBorder="1" applyAlignment="1" applyProtection="1">
      <alignment horizontal="center" vertical="center"/>
      <protection locked="0"/>
    </xf>
    <xf numFmtId="14" fontId="4" fillId="17" borderId="32" xfId="10" applyNumberFormat="1" applyFont="1" applyFill="1" applyBorder="1" applyAlignment="1" applyProtection="1">
      <alignment horizontal="center" vertical="center" wrapText="1"/>
      <protection locked="0"/>
    </xf>
    <xf numFmtId="0" fontId="4" fillId="16" borderId="18" xfId="13" applyFont="1" applyFill="1" applyBorder="1" applyAlignment="1">
      <alignment horizontal="left" vertical="center" wrapText="1"/>
    </xf>
    <xf numFmtId="0" fontId="4" fillId="17" borderId="1" xfId="13" applyFont="1" applyFill="1" applyBorder="1" applyAlignment="1" applyProtection="1">
      <alignment horizontal="justify" vertical="center"/>
      <protection locked="0"/>
    </xf>
    <xf numFmtId="0" fontId="14" fillId="17" borderId="1" xfId="13" applyFont="1" applyFill="1" applyBorder="1" applyAlignment="1" applyProtection="1">
      <alignment vertical="center"/>
      <protection locked="0"/>
    </xf>
    <xf numFmtId="0" fontId="4" fillId="17" borderId="32" xfId="13" applyFont="1" applyFill="1" applyBorder="1" applyAlignment="1" applyProtection="1">
      <alignment vertical="center" wrapText="1"/>
      <protection locked="0"/>
    </xf>
    <xf numFmtId="0" fontId="4" fillId="0" borderId="32" xfId="13" applyFont="1" applyBorder="1" applyAlignment="1" applyProtection="1">
      <alignment horizontal="center" vertical="center" wrapText="1"/>
      <protection locked="0"/>
    </xf>
    <xf numFmtId="0" fontId="4" fillId="17" borderId="32" xfId="13" applyFont="1" applyFill="1" applyBorder="1" applyAlignment="1" applyProtection="1">
      <alignment horizontal="left" vertical="center" wrapText="1"/>
      <protection locked="0"/>
    </xf>
    <xf numFmtId="0" fontId="14" fillId="17" borderId="32" xfId="13" applyFont="1" applyFill="1" applyBorder="1" applyAlignment="1" applyProtection="1">
      <alignment horizontal="center" vertical="center" wrapText="1"/>
      <protection locked="0"/>
    </xf>
    <xf numFmtId="0" fontId="4" fillId="4" borderId="1" xfId="13" applyFont="1" applyFill="1" applyBorder="1" applyAlignment="1">
      <alignment horizontal="center" vertical="center"/>
    </xf>
    <xf numFmtId="0" fontId="4" fillId="22" borderId="6" xfId="13" applyFont="1" applyFill="1" applyBorder="1" applyAlignment="1">
      <alignment horizontal="center" vertical="center"/>
    </xf>
    <xf numFmtId="0" fontId="4" fillId="0" borderId="32" xfId="13" applyFont="1" applyBorder="1" applyAlignment="1" applyProtection="1">
      <alignment horizontal="center" vertical="center"/>
      <protection locked="0"/>
    </xf>
    <xf numFmtId="9" fontId="4" fillId="0" borderId="1" xfId="13" applyNumberFormat="1" applyFont="1" applyBorder="1" applyAlignment="1" applyProtection="1">
      <alignment horizontal="center" vertical="center" wrapText="1"/>
      <protection locked="0"/>
    </xf>
    <xf numFmtId="14" fontId="4" fillId="17" borderId="32" xfId="13" applyNumberFormat="1" applyFont="1" applyFill="1" applyBorder="1" applyAlignment="1" applyProtection="1">
      <alignment vertical="center" wrapText="1"/>
      <protection locked="0"/>
    </xf>
    <xf numFmtId="14" fontId="4" fillId="16" borderId="1" xfId="13" applyNumberFormat="1" applyFont="1" applyFill="1" applyBorder="1" applyAlignment="1">
      <alignment horizontal="left" vertical="center" wrapText="1"/>
    </xf>
    <xf numFmtId="0" fontId="4" fillId="17" borderId="1" xfId="13" applyFont="1" applyFill="1" applyBorder="1" applyAlignment="1" applyProtection="1">
      <alignment horizontal="center" vertical="center" wrapText="1"/>
      <protection locked="0"/>
    </xf>
    <xf numFmtId="0" fontId="14" fillId="17" borderId="1" xfId="13" applyFont="1" applyFill="1" applyBorder="1" applyAlignment="1" applyProtection="1">
      <alignment horizontal="center" vertical="center"/>
      <protection locked="0"/>
    </xf>
    <xf numFmtId="0" fontId="4" fillId="17" borderId="32" xfId="13" applyFont="1" applyFill="1" applyBorder="1" applyAlignment="1">
      <alignment vertical="center" wrapText="1"/>
    </xf>
    <xf numFmtId="0" fontId="4" fillId="21" borderId="1" xfId="13" applyFont="1" applyFill="1" applyBorder="1" applyAlignment="1">
      <alignment horizontal="center" vertical="center"/>
    </xf>
    <xf numFmtId="0" fontId="4" fillId="23" borderId="1" xfId="13" applyFont="1" applyFill="1" applyBorder="1" applyAlignment="1">
      <alignment horizontal="center" vertical="center"/>
    </xf>
    <xf numFmtId="14" fontId="4" fillId="17" borderId="32" xfId="10" applyNumberFormat="1" applyFont="1" applyFill="1" applyBorder="1" applyAlignment="1" applyProtection="1">
      <alignment vertical="center" wrapText="1"/>
      <protection locked="0"/>
    </xf>
    <xf numFmtId="9" fontId="4" fillId="17" borderId="32" xfId="10" applyFont="1" applyFill="1" applyBorder="1" applyAlignment="1" applyProtection="1">
      <alignment vertical="center" wrapText="1"/>
      <protection locked="0"/>
    </xf>
    <xf numFmtId="14" fontId="4" fillId="0" borderId="32" xfId="10" applyNumberFormat="1" applyFont="1" applyFill="1" applyBorder="1" applyAlignment="1" applyProtection="1">
      <alignment vertical="center" wrapText="1"/>
      <protection locked="0"/>
    </xf>
    <xf numFmtId="9" fontId="4" fillId="0" borderId="32" xfId="10" applyFont="1" applyFill="1" applyBorder="1" applyAlignment="1" applyProtection="1">
      <alignment vertical="center" wrapText="1"/>
      <protection locked="0"/>
    </xf>
    <xf numFmtId="0" fontId="4" fillId="0" borderId="32" xfId="13" applyFont="1" applyBorder="1" applyAlignment="1" applyProtection="1">
      <alignment vertical="center" wrapText="1"/>
      <protection locked="0"/>
    </xf>
    <xf numFmtId="0" fontId="4" fillId="17" borderId="32" xfId="13" applyFont="1" applyFill="1" applyBorder="1" applyAlignment="1">
      <alignment horizontal="center" vertical="center" wrapText="1"/>
    </xf>
    <xf numFmtId="0" fontId="4" fillId="21" borderId="32" xfId="13" applyFont="1" applyFill="1" applyBorder="1" applyAlignment="1" applyProtection="1">
      <alignment horizontal="center" vertical="center" wrapText="1"/>
      <protection locked="0"/>
    </xf>
    <xf numFmtId="0" fontId="4" fillId="22" borderId="1" xfId="13" applyFont="1" applyFill="1" applyBorder="1" applyAlignment="1" applyProtection="1">
      <alignment horizontal="center" vertical="center"/>
      <protection locked="0"/>
    </xf>
    <xf numFmtId="9" fontId="4" fillId="17" borderId="32" xfId="13" applyNumberFormat="1" applyFont="1" applyFill="1" applyBorder="1" applyAlignment="1" applyProtection="1">
      <alignment horizontal="center" vertical="center" wrapText="1"/>
      <protection locked="0"/>
    </xf>
    <xf numFmtId="9" fontId="4" fillId="17" borderId="32" xfId="10" applyFont="1" applyFill="1" applyBorder="1" applyAlignment="1" applyProtection="1">
      <alignment horizontal="center" vertical="center" wrapText="1"/>
      <protection locked="0"/>
    </xf>
    <xf numFmtId="14" fontId="4" fillId="17" borderId="32" xfId="10" applyNumberFormat="1" applyFont="1" applyFill="1" applyBorder="1" applyAlignment="1" applyProtection="1">
      <alignment horizontal="center" vertical="center" wrapText="1"/>
      <protection locked="0"/>
    </xf>
    <xf numFmtId="0" fontId="14" fillId="0" borderId="32" xfId="13" applyFont="1" applyBorder="1" applyAlignment="1" applyProtection="1">
      <alignment horizontal="center" vertical="center" wrapText="1"/>
      <protection locked="0"/>
    </xf>
    <xf numFmtId="0" fontId="4" fillId="22" borderId="1" xfId="13" applyFont="1" applyFill="1" applyBorder="1" applyAlignment="1">
      <alignment horizontal="center" vertical="center"/>
    </xf>
    <xf numFmtId="9" fontId="4" fillId="17" borderId="32" xfId="13" applyNumberFormat="1" applyFont="1" applyFill="1" applyBorder="1" applyAlignment="1" applyProtection="1">
      <alignment vertical="center" wrapText="1"/>
      <protection locked="0"/>
    </xf>
    <xf numFmtId="0" fontId="4" fillId="0" borderId="32" xfId="3" applyBorder="1" applyAlignment="1" applyProtection="1">
      <alignment vertical="center" wrapText="1"/>
      <protection locked="0"/>
    </xf>
    <xf numFmtId="0" fontId="4" fillId="0" borderId="32" xfId="3" applyBorder="1" applyAlignment="1" applyProtection="1">
      <alignment horizontal="center" vertical="center" wrapText="1"/>
      <protection locked="0"/>
    </xf>
    <xf numFmtId="0" fontId="4" fillId="17" borderId="32" xfId="3" applyFill="1" applyBorder="1" applyAlignment="1" applyProtection="1">
      <alignment vertical="center" wrapText="1"/>
      <protection locked="0"/>
    </xf>
    <xf numFmtId="0" fontId="4" fillId="17" borderId="1" xfId="13" applyFont="1" applyFill="1" applyBorder="1" applyAlignment="1" applyProtection="1">
      <alignment vertical="center" wrapText="1"/>
      <protection locked="0"/>
    </xf>
    <xf numFmtId="0" fontId="14" fillId="17" borderId="1" xfId="13" applyFont="1" applyFill="1" applyBorder="1" applyAlignment="1" applyProtection="1">
      <alignment horizontal="center" vertical="center" wrapText="1"/>
      <protection locked="0"/>
    </xf>
    <xf numFmtId="0" fontId="4" fillId="17" borderId="1" xfId="13" applyFont="1" applyFill="1" applyBorder="1" applyAlignment="1">
      <alignment horizontal="center" vertical="center" wrapText="1"/>
    </xf>
    <xf numFmtId="0" fontId="4" fillId="21" borderId="1" xfId="13" applyFont="1" applyFill="1" applyBorder="1" applyAlignment="1" applyProtection="1">
      <alignment horizontal="center" vertical="center"/>
      <protection locked="0"/>
    </xf>
    <xf numFmtId="0" fontId="4" fillId="23" borderId="1" xfId="13" applyFont="1" applyFill="1" applyBorder="1" applyAlignment="1" applyProtection="1">
      <alignment horizontal="center" vertical="center"/>
      <protection locked="0"/>
    </xf>
    <xf numFmtId="0" fontId="4" fillId="0" borderId="1" xfId="13" applyFont="1" applyBorder="1" applyAlignment="1" applyProtection="1">
      <alignment horizontal="center" vertical="center"/>
      <protection locked="0"/>
    </xf>
    <xf numFmtId="14" fontId="4" fillId="17" borderId="1" xfId="13" applyNumberFormat="1" applyFont="1" applyFill="1" applyBorder="1" applyAlignment="1" applyProtection="1">
      <alignment horizontal="center" vertical="center" wrapText="1"/>
      <protection locked="0"/>
    </xf>
    <xf numFmtId="9" fontId="4" fillId="17" borderId="1" xfId="10" applyFont="1" applyFill="1" applyBorder="1" applyAlignment="1" applyProtection="1">
      <alignment vertical="center" wrapText="1"/>
      <protection locked="0"/>
    </xf>
    <xf numFmtId="9" fontId="4" fillId="17" borderId="1" xfId="13" applyNumberFormat="1" applyFont="1" applyFill="1" applyBorder="1" applyAlignment="1" applyProtection="1">
      <alignment horizontal="center" vertical="center" wrapText="1"/>
      <protection locked="0"/>
    </xf>
    <xf numFmtId="14" fontId="4" fillId="17" borderId="1" xfId="13" applyNumberFormat="1" applyFont="1" applyFill="1" applyBorder="1" applyAlignment="1" applyProtection="1">
      <alignment horizontal="left" vertical="center" wrapText="1"/>
      <protection locked="0"/>
    </xf>
    <xf numFmtId="0" fontId="4" fillId="17" borderId="18" xfId="13" applyFont="1" applyFill="1" applyBorder="1" applyAlignment="1">
      <alignment horizontal="center" vertical="center" wrapText="1"/>
    </xf>
    <xf numFmtId="0" fontId="4" fillId="23" borderId="18" xfId="13" applyFont="1" applyFill="1" applyBorder="1" applyAlignment="1" applyProtection="1">
      <alignment horizontal="center" vertical="center"/>
      <protection locked="0"/>
    </xf>
    <xf numFmtId="0" fontId="4" fillId="17" borderId="32" xfId="13" applyFont="1" applyFill="1" applyBorder="1" applyAlignment="1" applyProtection="1">
      <alignment horizontal="justify" vertical="center" wrapText="1"/>
      <protection locked="0"/>
    </xf>
    <xf numFmtId="0" fontId="4" fillId="17" borderId="32" xfId="13" applyFont="1" applyFill="1" applyBorder="1" applyAlignment="1">
      <alignment horizontal="center" vertical="center" wrapText="1"/>
    </xf>
    <xf numFmtId="0" fontId="4" fillId="23" borderId="32" xfId="13" applyFont="1" applyFill="1" applyBorder="1" applyAlignment="1" applyProtection="1">
      <alignment horizontal="center" vertical="center"/>
      <protection locked="0"/>
    </xf>
    <xf numFmtId="0" fontId="4" fillId="4" borderId="32" xfId="13" applyFont="1" applyFill="1" applyBorder="1" applyAlignment="1" applyProtection="1">
      <alignment horizontal="center" vertical="center" wrapText="1"/>
      <protection locked="0"/>
    </xf>
    <xf numFmtId="0" fontId="4" fillId="17" borderId="1" xfId="13" applyFont="1" applyFill="1" applyBorder="1" applyAlignment="1">
      <alignment vertical="center" wrapText="1"/>
    </xf>
    <xf numFmtId="0" fontId="4" fillId="4" borderId="1" xfId="13" applyFont="1" applyFill="1" applyBorder="1" applyAlignment="1" applyProtection="1">
      <alignment horizontal="center" vertical="center" wrapText="1"/>
      <protection locked="0"/>
    </xf>
    <xf numFmtId="0" fontId="4" fillId="0" borderId="32" xfId="13" applyFont="1" applyBorder="1" applyAlignment="1">
      <alignment vertical="center" wrapText="1"/>
    </xf>
    <xf numFmtId="14" fontId="4" fillId="17" borderId="32" xfId="10" applyNumberFormat="1" applyFill="1" applyBorder="1" applyAlignment="1" applyProtection="1">
      <alignment vertical="center" wrapText="1"/>
      <protection locked="0"/>
    </xf>
    <xf numFmtId="9" fontId="4" fillId="17" borderId="32" xfId="10" applyFill="1" applyBorder="1" applyAlignment="1" applyProtection="1">
      <alignment vertical="center" wrapText="1"/>
      <protection locked="0"/>
    </xf>
    <xf numFmtId="0" fontId="13" fillId="17" borderId="32" xfId="13" applyFont="1" applyFill="1" applyBorder="1" applyAlignment="1" applyProtection="1">
      <alignment vertical="center" wrapText="1"/>
      <protection locked="0"/>
    </xf>
    <xf numFmtId="0" fontId="4" fillId="0" borderId="18" xfId="13" applyFont="1" applyBorder="1" applyAlignment="1">
      <alignment horizontal="center" vertical="center" wrapText="1"/>
    </xf>
    <xf numFmtId="0" fontId="4" fillId="4" borderId="18" xfId="13" applyFont="1" applyFill="1" applyBorder="1" applyAlignment="1" applyProtection="1">
      <alignment horizontal="center" vertical="center" wrapText="1"/>
      <protection locked="0"/>
    </xf>
    <xf numFmtId="0" fontId="4" fillId="21" borderId="18" xfId="13" applyFont="1" applyFill="1" applyBorder="1" applyAlignment="1" applyProtection="1">
      <alignment horizontal="center" vertical="center"/>
      <protection locked="0"/>
    </xf>
    <xf numFmtId="0" fontId="4" fillId="0" borderId="32" xfId="13" applyFont="1" applyBorder="1" applyAlignment="1">
      <alignment horizontal="center" vertical="center" wrapText="1"/>
    </xf>
    <xf numFmtId="0" fontId="4" fillId="4" borderId="32" xfId="13" applyFont="1" applyFill="1" applyBorder="1" applyAlignment="1" applyProtection="1">
      <alignment horizontal="center" vertical="center" wrapText="1"/>
      <protection locked="0"/>
    </xf>
    <xf numFmtId="0" fontId="4" fillId="21" borderId="32" xfId="13" applyFont="1" applyFill="1" applyBorder="1" applyAlignment="1" applyProtection="1">
      <alignment horizontal="center" vertical="center"/>
      <protection locked="0"/>
    </xf>
    <xf numFmtId="0" fontId="4" fillId="17" borderId="6" xfId="13" applyFont="1" applyFill="1" applyBorder="1" applyAlignment="1" applyProtection="1">
      <alignment horizontal="center" vertical="center" wrapText="1"/>
      <protection locked="0"/>
    </xf>
    <xf numFmtId="0" fontId="4" fillId="0" borderId="18" xfId="13" applyFont="1" applyBorder="1" applyAlignment="1" applyProtection="1">
      <alignment vertical="center" wrapText="1"/>
      <protection locked="0"/>
    </xf>
    <xf numFmtId="0" fontId="4" fillId="0" borderId="1" xfId="13" applyFont="1" applyBorder="1" applyAlignment="1" applyProtection="1">
      <alignment horizontal="center" vertical="center" wrapText="1"/>
      <protection locked="0"/>
    </xf>
    <xf numFmtId="0" fontId="4" fillId="0" borderId="6" xfId="13" applyFont="1" applyBorder="1" applyAlignment="1" applyProtection="1">
      <alignment vertical="center" wrapText="1"/>
      <protection locked="0"/>
    </xf>
    <xf numFmtId="0" fontId="4" fillId="17" borderId="6" xfId="13" applyFont="1" applyFill="1" applyBorder="1" applyAlignment="1" applyProtection="1">
      <alignment horizontal="center" vertical="center" wrapText="1"/>
      <protection locked="0"/>
    </xf>
    <xf numFmtId="0" fontId="14" fillId="0" borderId="6" xfId="13" applyFont="1" applyBorder="1" applyAlignment="1" applyProtection="1">
      <alignment horizontal="center" vertical="center" wrapText="1"/>
      <protection locked="0"/>
    </xf>
    <xf numFmtId="0" fontId="4" fillId="17" borderId="6" xfId="13" applyFont="1" applyFill="1" applyBorder="1" applyAlignment="1">
      <alignment horizontal="center" vertical="center" wrapText="1"/>
    </xf>
    <xf numFmtId="0" fontId="4" fillId="21" borderId="6" xfId="13" applyFont="1" applyFill="1" applyBorder="1" applyAlignment="1">
      <alignment horizontal="center" vertical="center"/>
    </xf>
    <xf numFmtId="0" fontId="4" fillId="0" borderId="6" xfId="13" applyFont="1" applyBorder="1" applyAlignment="1" applyProtection="1">
      <alignment horizontal="center" vertical="center"/>
      <protection locked="0"/>
    </xf>
    <xf numFmtId="0" fontId="4" fillId="17" borderId="32" xfId="13" applyFont="1" applyFill="1" applyBorder="1" applyAlignment="1" applyProtection="1">
      <alignment horizontal="justify" vertical="top" wrapText="1"/>
      <protection locked="0"/>
    </xf>
    <xf numFmtId="0" fontId="4" fillId="0" borderId="32" xfId="13" applyFont="1" applyBorder="1" applyAlignment="1" applyProtection="1">
      <alignment vertical="center" wrapText="1"/>
      <protection locked="0"/>
    </xf>
    <xf numFmtId="0" fontId="4" fillId="0" borderId="6" xfId="13" applyFont="1" applyBorder="1" applyAlignment="1" applyProtection="1">
      <alignment vertical="center" wrapText="1"/>
      <protection locked="0"/>
    </xf>
    <xf numFmtId="0" fontId="14" fillId="0" borderId="6" xfId="13" applyFont="1" applyBorder="1" applyAlignment="1" applyProtection="1">
      <alignment horizontal="center" vertical="center" wrapText="1"/>
      <protection locked="0"/>
    </xf>
    <xf numFmtId="0" fontId="4" fillId="0" borderId="1" xfId="14" applyBorder="1" applyAlignment="1">
      <alignment horizontal="left" vertical="center" wrapText="1"/>
    </xf>
    <xf numFmtId="0" fontId="4" fillId="2" borderId="1" xfId="13" applyFont="1" applyFill="1" applyBorder="1" applyAlignment="1">
      <alignment vertical="center" wrapText="1"/>
    </xf>
    <xf numFmtId="0" fontId="14" fillId="0" borderId="1" xfId="13" applyFont="1" applyBorder="1" applyAlignment="1">
      <alignment horizontal="center" vertical="center" wrapText="1"/>
    </xf>
    <xf numFmtId="9" fontId="4" fillId="0" borderId="32" xfId="10" applyFont="1" applyFill="1" applyBorder="1" applyAlignment="1" applyProtection="1">
      <alignment horizontal="center" vertical="center" wrapText="1"/>
      <protection locked="0"/>
    </xf>
    <xf numFmtId="0" fontId="4" fillId="2" borderId="32" xfId="13" applyFont="1" applyFill="1" applyBorder="1" applyAlignment="1" applyProtection="1">
      <alignment horizontal="justify" vertical="center" wrapText="1"/>
      <protection locked="0"/>
    </xf>
    <xf numFmtId="14" fontId="4" fillId="17" borderId="32" xfId="13" applyNumberFormat="1" applyFont="1" applyFill="1" applyBorder="1" applyAlignment="1" applyProtection="1">
      <alignment horizontal="left" vertical="center" wrapText="1"/>
      <protection locked="0"/>
    </xf>
    <xf numFmtId="0" fontId="4" fillId="2" borderId="1" xfId="13" applyFont="1" applyFill="1" applyBorder="1" applyAlignment="1" applyProtection="1">
      <alignment horizontal="center" vertical="center" wrapText="1"/>
      <protection locked="0"/>
    </xf>
    <xf numFmtId="0" fontId="4" fillId="2" borderId="1" xfId="13" applyFont="1" applyFill="1" applyBorder="1" applyAlignment="1" applyProtection="1">
      <alignment vertical="center" wrapText="1"/>
      <protection locked="0"/>
    </xf>
    <xf numFmtId="0" fontId="14" fillId="2" borderId="32" xfId="13" applyFont="1" applyFill="1" applyBorder="1" applyAlignment="1" applyProtection="1">
      <alignment horizontal="center" vertical="center" wrapText="1"/>
      <protection locked="0"/>
    </xf>
    <xf numFmtId="0" fontId="4" fillId="2" borderId="32" xfId="13" applyFont="1" applyFill="1" applyBorder="1" applyAlignment="1" applyProtection="1">
      <alignment vertical="center" wrapText="1"/>
      <protection locked="0"/>
    </xf>
    <xf numFmtId="0" fontId="4" fillId="2" borderId="32" xfId="13" applyFont="1" applyFill="1" applyBorder="1" applyAlignment="1">
      <alignment vertical="center" wrapText="1"/>
    </xf>
    <xf numFmtId="0" fontId="37" fillId="2" borderId="32" xfId="13" applyFont="1" applyFill="1" applyBorder="1" applyAlignment="1" applyProtection="1">
      <alignment horizontal="justify" vertical="center" wrapText="1"/>
      <protection locked="0"/>
    </xf>
    <xf numFmtId="0" fontId="4" fillId="23" borderId="18" xfId="13" applyFont="1" applyFill="1" applyBorder="1" applyAlignment="1" applyProtection="1">
      <alignment horizontal="center" vertical="center"/>
      <protection locked="0"/>
    </xf>
    <xf numFmtId="0" fontId="4" fillId="0" borderId="1" xfId="13" applyFont="1" applyBorder="1" applyAlignment="1" applyProtection="1">
      <alignment horizontal="center" vertical="center"/>
      <protection locked="0"/>
    </xf>
    <xf numFmtId="0" fontId="37" fillId="17" borderId="32" xfId="13" applyFont="1" applyFill="1" applyBorder="1" applyAlignment="1" applyProtection="1">
      <alignment horizontal="center" vertical="center" wrapText="1"/>
      <protection locked="0"/>
    </xf>
    <xf numFmtId="1" fontId="37" fillId="17" borderId="32" xfId="13" applyNumberFormat="1" applyFont="1" applyFill="1" applyBorder="1" applyAlignment="1" applyProtection="1">
      <alignment horizontal="center" vertical="center" wrapText="1"/>
      <protection locked="0"/>
    </xf>
    <xf numFmtId="0" fontId="4" fillId="2" borderId="32" xfId="13" applyFont="1" applyFill="1" applyBorder="1" applyAlignment="1" applyProtection="1">
      <alignment horizontal="center" vertical="center" wrapText="1"/>
      <protection locked="0"/>
    </xf>
    <xf numFmtId="0" fontId="4" fillId="23" borderId="1" xfId="13" applyFont="1" applyFill="1" applyBorder="1" applyAlignment="1" applyProtection="1">
      <alignment horizontal="center" vertical="center"/>
      <protection locked="0"/>
    </xf>
    <xf numFmtId="9" fontId="37" fillId="17" borderId="32" xfId="13" applyNumberFormat="1" applyFont="1" applyFill="1" applyBorder="1" applyAlignment="1" applyProtection="1">
      <alignment horizontal="center" vertical="center" wrapText="1"/>
      <protection locked="0"/>
    </xf>
    <xf numFmtId="0" fontId="4" fillId="21" borderId="1" xfId="13" applyFont="1" applyFill="1" applyBorder="1" applyAlignment="1" applyProtection="1">
      <alignment horizontal="center" vertical="center"/>
      <protection locked="0"/>
    </xf>
    <xf numFmtId="0" fontId="37" fillId="17" borderId="32" xfId="13" applyFont="1" applyFill="1" applyBorder="1" applyAlignment="1" applyProtection="1">
      <alignment vertical="center" wrapText="1"/>
      <protection locked="0"/>
    </xf>
    <xf numFmtId="0" fontId="14" fillId="17" borderId="8" xfId="13" applyFont="1" applyFill="1" applyBorder="1" applyProtection="1">
      <protection locked="0"/>
    </xf>
    <xf numFmtId="0" fontId="4" fillId="17" borderId="2" xfId="13" applyFont="1" applyFill="1" applyBorder="1" applyAlignment="1" applyProtection="1">
      <alignment horizontal="center" vertical="center"/>
      <protection locked="0"/>
    </xf>
    <xf numFmtId="0" fontId="4" fillId="17" borderId="1" xfId="13" applyFont="1" applyFill="1" applyBorder="1" applyAlignment="1" applyProtection="1">
      <alignment horizontal="left" vertical="center" wrapText="1"/>
      <protection locked="0"/>
    </xf>
    <xf numFmtId="0" fontId="4" fillId="3" borderId="18" xfId="13" applyFont="1" applyFill="1" applyBorder="1" applyAlignment="1">
      <alignment horizontal="center" vertical="center"/>
    </xf>
    <xf numFmtId="0" fontId="37" fillId="17" borderId="32" xfId="13" applyFont="1" applyFill="1" applyBorder="1" applyAlignment="1" applyProtection="1">
      <alignment horizontal="left" vertical="center" wrapText="1"/>
      <protection locked="0"/>
    </xf>
    <xf numFmtId="0" fontId="37" fillId="3" borderId="18" xfId="13" applyFont="1" applyFill="1" applyBorder="1" applyAlignment="1">
      <alignment horizontal="center" vertical="center"/>
    </xf>
    <xf numFmtId="0" fontId="37" fillId="0" borderId="32" xfId="13" applyFont="1" applyBorder="1" applyAlignment="1" applyProtection="1">
      <alignment horizontal="center" vertical="center"/>
      <protection locked="0"/>
    </xf>
    <xf numFmtId="9" fontId="4" fillId="0" borderId="32" xfId="13" applyNumberFormat="1" applyFont="1" applyBorder="1" applyAlignment="1" applyProtection="1">
      <alignment horizontal="center" vertical="center" wrapText="1"/>
      <protection locked="0"/>
    </xf>
    <xf numFmtId="14" fontId="37" fillId="17" borderId="32" xfId="13" applyNumberFormat="1" applyFont="1" applyFill="1" applyBorder="1" applyAlignment="1" applyProtection="1">
      <alignment horizontal="center" vertical="center" wrapText="1"/>
      <protection locked="0"/>
    </xf>
    <xf numFmtId="0" fontId="4" fillId="0" borderId="32" xfId="13" applyFont="1" applyBorder="1" applyAlignment="1" applyProtection="1">
      <alignment horizontal="left" vertical="center" wrapText="1"/>
      <protection locked="0"/>
    </xf>
    <xf numFmtId="14" fontId="4" fillId="17" borderId="31" xfId="10" applyNumberFormat="1" applyFont="1" applyFill="1" applyBorder="1" applyAlignment="1" applyProtection="1">
      <alignment vertical="center" wrapText="1"/>
      <protection locked="0"/>
    </xf>
    <xf numFmtId="0" fontId="4" fillId="2" borderId="1" xfId="13" applyFont="1" applyFill="1" applyBorder="1" applyAlignment="1" applyProtection="1">
      <alignment horizontal="center" vertical="center" wrapText="1"/>
      <protection locked="0"/>
    </xf>
    <xf numFmtId="0" fontId="4" fillId="17" borderId="18" xfId="13" applyFont="1" applyFill="1" applyBorder="1" applyAlignment="1" applyProtection="1">
      <alignment horizontal="center" vertical="center"/>
      <protection locked="0"/>
    </xf>
    <xf numFmtId="0" fontId="4" fillId="3" borderId="18" xfId="13" applyFont="1" applyFill="1" applyBorder="1" applyAlignment="1">
      <alignment horizontal="center" vertical="center"/>
    </xf>
    <xf numFmtId="0" fontId="37" fillId="17" borderId="18" xfId="13" applyFont="1" applyFill="1" applyBorder="1" applyAlignment="1" applyProtection="1">
      <alignment horizontal="center" vertical="center" wrapText="1"/>
      <protection locked="0"/>
    </xf>
    <xf numFmtId="0" fontId="37" fillId="3" borderId="18" xfId="13" applyFont="1" applyFill="1" applyBorder="1" applyAlignment="1">
      <alignment horizontal="center" vertical="center"/>
    </xf>
    <xf numFmtId="0" fontId="37" fillId="0" borderId="18" xfId="13" applyFont="1" applyBorder="1" applyAlignment="1" applyProtection="1">
      <alignment horizontal="center" vertical="center"/>
      <protection locked="0"/>
    </xf>
    <xf numFmtId="0" fontId="4" fillId="17" borderId="32" xfId="13" applyFont="1" applyFill="1" applyBorder="1" applyAlignment="1" applyProtection="1">
      <alignment horizontal="center" vertical="center"/>
      <protection locked="0"/>
    </xf>
    <xf numFmtId="0" fontId="4" fillId="3" borderId="32" xfId="13" applyFont="1" applyFill="1" applyBorder="1" applyAlignment="1">
      <alignment horizontal="center" vertical="center"/>
    </xf>
    <xf numFmtId="0" fontId="37" fillId="17" borderId="32" xfId="13" applyFont="1" applyFill="1" applyBorder="1" applyAlignment="1" applyProtection="1">
      <alignment horizontal="center" vertical="center" wrapText="1"/>
      <protection locked="0"/>
    </xf>
    <xf numFmtId="0" fontId="37" fillId="3" borderId="32" xfId="13" applyFont="1" applyFill="1" applyBorder="1" applyAlignment="1">
      <alignment horizontal="center" vertical="center"/>
    </xf>
    <xf numFmtId="0" fontId="37" fillId="0" borderId="32" xfId="13" applyFont="1" applyBorder="1" applyAlignment="1" applyProtection="1">
      <alignment horizontal="center" vertical="center"/>
      <protection locked="0"/>
    </xf>
    <xf numFmtId="0" fontId="4" fillId="17" borderId="2" xfId="13" applyFont="1" applyFill="1" applyBorder="1" applyAlignment="1" applyProtection="1">
      <alignment horizontal="center" vertical="center"/>
      <protection locked="0"/>
    </xf>
    <xf numFmtId="0" fontId="27" fillId="17" borderId="32" xfId="13" applyFont="1" applyFill="1" applyBorder="1" applyAlignment="1" applyProtection="1">
      <alignment horizontal="center" vertical="center" wrapText="1"/>
      <protection locked="0"/>
    </xf>
    <xf numFmtId="0" fontId="37" fillId="0" borderId="32" xfId="13" applyFont="1" applyBorder="1" applyAlignment="1" applyProtection="1">
      <alignment horizontal="left" vertical="center" wrapText="1"/>
      <protection locked="0"/>
    </xf>
    <xf numFmtId="0" fontId="36" fillId="17" borderId="32" xfId="13" applyFont="1" applyFill="1" applyBorder="1" applyAlignment="1" applyProtection="1">
      <alignment horizontal="center" vertical="center" wrapText="1"/>
      <protection locked="0"/>
    </xf>
    <xf numFmtId="0" fontId="14" fillId="17" borderId="6" xfId="13" applyFont="1" applyFill="1" applyBorder="1" applyAlignment="1" applyProtection="1">
      <alignment horizontal="center" vertical="center" wrapText="1"/>
      <protection locked="0"/>
    </xf>
    <xf numFmtId="0" fontId="4" fillId="21" borderId="6" xfId="13" applyFont="1" applyFill="1" applyBorder="1" applyAlignment="1" applyProtection="1">
      <alignment horizontal="center" vertical="center"/>
      <protection locked="0"/>
    </xf>
    <xf numFmtId="0" fontId="11" fillId="21" borderId="1" xfId="13" applyFont="1" applyFill="1" applyBorder="1" applyAlignment="1">
      <alignment horizontal="center" vertical="center"/>
    </xf>
    <xf numFmtId="0" fontId="11" fillId="4" borderId="1" xfId="13" applyFont="1" applyFill="1" applyBorder="1" applyAlignment="1">
      <alignment horizontal="center" vertical="center"/>
    </xf>
    <xf numFmtId="0" fontId="41" fillId="17" borderId="18" xfId="13" applyFont="1" applyFill="1" applyBorder="1" applyAlignment="1" applyProtection="1">
      <alignment horizontal="center" vertical="center" wrapText="1"/>
      <protection locked="0"/>
    </xf>
    <xf numFmtId="0" fontId="4" fillId="4" borderId="18" xfId="13" applyFont="1" applyFill="1" applyBorder="1" applyAlignment="1">
      <alignment horizontal="center" vertical="center"/>
    </xf>
    <xf numFmtId="0" fontId="37" fillId="2" borderId="32" xfId="13" applyFont="1" applyFill="1" applyBorder="1" applyAlignment="1" applyProtection="1">
      <alignment horizontal="center" vertical="center" wrapText="1"/>
      <protection locked="0"/>
    </xf>
    <xf numFmtId="0" fontId="37" fillId="2" borderId="18" xfId="13" applyFont="1" applyFill="1" applyBorder="1" applyAlignment="1" applyProtection="1">
      <alignment horizontal="center" vertical="center" wrapText="1"/>
      <protection locked="0"/>
    </xf>
    <xf numFmtId="0" fontId="37" fillId="23" borderId="18" xfId="13" applyFont="1" applyFill="1" applyBorder="1" applyAlignment="1">
      <alignment horizontal="center" vertical="center"/>
    </xf>
    <xf numFmtId="9" fontId="37" fillId="2" borderId="32" xfId="13" applyNumberFormat="1" applyFont="1" applyFill="1" applyBorder="1" applyAlignment="1" applyProtection="1">
      <alignment vertical="center" wrapText="1"/>
      <protection locked="0"/>
    </xf>
    <xf numFmtId="0" fontId="4" fillId="0" borderId="6" xfId="13" applyFont="1" applyBorder="1" applyAlignment="1" applyProtection="1">
      <alignment horizontal="center" vertical="center" wrapText="1"/>
      <protection locked="0"/>
    </xf>
    <xf numFmtId="0" fontId="41" fillId="17" borderId="6" xfId="13" applyFont="1" applyFill="1" applyBorder="1" applyAlignment="1" applyProtection="1">
      <alignment horizontal="center" vertical="center" wrapText="1"/>
      <protection locked="0"/>
    </xf>
    <xf numFmtId="0" fontId="4" fillId="4" borderId="6" xfId="13" applyFont="1" applyFill="1" applyBorder="1" applyAlignment="1">
      <alignment horizontal="center" vertical="center"/>
    </xf>
    <xf numFmtId="0" fontId="37" fillId="2" borderId="6" xfId="13" applyFont="1" applyFill="1" applyBorder="1" applyAlignment="1" applyProtection="1">
      <alignment horizontal="center" vertical="center" wrapText="1"/>
      <protection locked="0"/>
    </xf>
    <xf numFmtId="0" fontId="37" fillId="23" borderId="6" xfId="13" applyFont="1" applyFill="1" applyBorder="1" applyAlignment="1">
      <alignment horizontal="center" vertical="center"/>
    </xf>
    <xf numFmtId="0" fontId="37" fillId="0" borderId="6" xfId="13" applyFont="1" applyBorder="1" applyAlignment="1" applyProtection="1">
      <alignment horizontal="center" vertical="center"/>
      <protection locked="0"/>
    </xf>
    <xf numFmtId="0" fontId="37" fillId="0" borderId="32" xfId="13" applyFont="1" applyBorder="1" applyAlignment="1" applyProtection="1">
      <alignment horizontal="justify" vertical="center" wrapText="1"/>
      <protection locked="0"/>
    </xf>
    <xf numFmtId="0" fontId="37" fillId="2" borderId="32" xfId="13" applyFont="1" applyFill="1" applyBorder="1" applyAlignment="1" applyProtection="1">
      <alignment horizontal="left" vertical="center" wrapText="1"/>
      <protection locked="0"/>
    </xf>
    <xf numFmtId="0" fontId="41" fillId="17" borderId="32" xfId="13" applyFont="1" applyFill="1" applyBorder="1" applyAlignment="1" applyProtection="1">
      <alignment horizontal="center" vertical="center" wrapText="1"/>
      <protection locked="0"/>
    </xf>
    <xf numFmtId="0" fontId="4" fillId="4" borderId="32" xfId="13" applyFont="1" applyFill="1" applyBorder="1" applyAlignment="1">
      <alignment horizontal="center" vertical="center"/>
    </xf>
    <xf numFmtId="0" fontId="37" fillId="2" borderId="32" xfId="13" applyFont="1" applyFill="1" applyBorder="1" applyAlignment="1" applyProtection="1">
      <alignment horizontal="center" vertical="center" wrapText="1"/>
      <protection locked="0"/>
    </xf>
    <xf numFmtId="0" fontId="37" fillId="23" borderId="32" xfId="13" applyFont="1" applyFill="1" applyBorder="1" applyAlignment="1">
      <alignment horizontal="center" vertical="center"/>
    </xf>
    <xf numFmtId="0" fontId="4" fillId="24" borderId="6" xfId="13" applyFont="1" applyFill="1" applyBorder="1" applyAlignment="1">
      <alignment vertical="center" wrapText="1"/>
    </xf>
    <xf numFmtId="0" fontId="4" fillId="24" borderId="12" xfId="13" applyFont="1" applyFill="1" applyBorder="1" applyAlignment="1">
      <alignment vertical="center" wrapText="1"/>
    </xf>
    <xf numFmtId="0" fontId="4" fillId="24" borderId="6" xfId="13" applyFont="1" applyFill="1" applyBorder="1" applyAlignment="1">
      <alignment horizontal="center" vertical="center" wrapText="1"/>
    </xf>
    <xf numFmtId="0" fontId="4" fillId="24" borderId="18" xfId="13" applyFont="1" applyFill="1" applyBorder="1" applyAlignment="1">
      <alignment horizontal="center" vertical="center" wrapText="1"/>
    </xf>
    <xf numFmtId="0" fontId="4" fillId="24" borderId="2" xfId="13" applyFont="1" applyFill="1" applyBorder="1" applyAlignment="1">
      <alignment vertical="center" wrapText="1"/>
    </xf>
    <xf numFmtId="0" fontId="14" fillId="24" borderId="18" xfId="13" applyFont="1" applyFill="1" applyBorder="1" applyAlignment="1">
      <alignment horizontal="center" vertical="center" wrapText="1"/>
    </xf>
    <xf numFmtId="0" fontId="4" fillId="24" borderId="18" xfId="13" applyFont="1" applyFill="1" applyBorder="1" applyAlignment="1">
      <alignment vertical="center" wrapText="1"/>
    </xf>
    <xf numFmtId="0" fontId="4" fillId="25" borderId="18" xfId="13" applyFont="1" applyFill="1" applyBorder="1" applyAlignment="1">
      <alignment horizontal="center" vertical="center"/>
    </xf>
    <xf numFmtId="0" fontId="4" fillId="24" borderId="1" xfId="13" applyFont="1" applyFill="1" applyBorder="1" applyAlignment="1">
      <alignment vertical="center" wrapText="1"/>
    </xf>
    <xf numFmtId="0" fontId="4" fillId="24" borderId="1" xfId="13" applyFont="1" applyFill="1" applyBorder="1" applyAlignment="1">
      <alignment horizontal="center" vertical="center" wrapText="1"/>
    </xf>
    <xf numFmtId="0" fontId="4" fillId="26" borderId="18" xfId="13" applyFont="1" applyFill="1" applyBorder="1" applyAlignment="1">
      <alignment horizontal="center" vertical="center"/>
    </xf>
    <xf numFmtId="0" fontId="4" fillId="15" borderId="3" xfId="13" applyFont="1" applyFill="1" applyBorder="1" applyAlignment="1">
      <alignment vertical="center" wrapText="1"/>
    </xf>
    <xf numFmtId="9" fontId="4" fillId="24" borderId="1" xfId="10" applyFont="1" applyFill="1" applyBorder="1" applyAlignment="1">
      <alignment vertical="center" wrapText="1"/>
    </xf>
    <xf numFmtId="14" fontId="4" fillId="16" borderId="31" xfId="13" applyNumberFormat="1" applyFont="1" applyFill="1" applyBorder="1" applyAlignment="1">
      <alignment horizontal="center" vertical="center" wrapText="1"/>
    </xf>
    <xf numFmtId="14" fontId="4" fillId="24" borderId="1" xfId="13" applyNumberFormat="1" applyFont="1" applyFill="1" applyBorder="1" applyAlignment="1">
      <alignment vertical="center" wrapText="1"/>
    </xf>
    <xf numFmtId="9" fontId="4" fillId="24" borderId="1" xfId="13" applyNumberFormat="1" applyFont="1" applyFill="1" applyBorder="1" applyAlignment="1">
      <alignment vertical="center" wrapText="1"/>
    </xf>
    <xf numFmtId="0" fontId="4" fillId="17" borderId="26" xfId="13" applyFont="1" applyFill="1" applyBorder="1" applyAlignment="1" applyProtection="1">
      <alignment horizontal="left" vertical="center" wrapText="1"/>
      <protection locked="0"/>
    </xf>
    <xf numFmtId="0" fontId="4" fillId="16" borderId="34" xfId="13" applyFont="1" applyFill="1" applyBorder="1" applyAlignment="1">
      <alignment vertical="center" wrapText="1"/>
    </xf>
    <xf numFmtId="9" fontId="4" fillId="24" borderId="1" xfId="13" applyNumberFormat="1" applyFont="1" applyFill="1" applyBorder="1" applyAlignment="1">
      <alignment horizontal="center" vertical="center" wrapText="1"/>
    </xf>
    <xf numFmtId="9" fontId="37" fillId="0" borderId="1" xfId="10" applyFont="1" applyFill="1" applyBorder="1" applyAlignment="1" applyProtection="1">
      <alignment horizontal="left" vertical="center" wrapText="1"/>
      <protection hidden="1"/>
    </xf>
    <xf numFmtId="0" fontId="4" fillId="16" borderId="35" xfId="13" applyFont="1" applyFill="1" applyBorder="1" applyAlignment="1">
      <alignment vertical="center" wrapText="1"/>
    </xf>
    <xf numFmtId="14" fontId="4" fillId="16" borderId="1" xfId="13" applyNumberFormat="1" applyFont="1" applyFill="1" applyBorder="1" applyAlignment="1">
      <alignment horizontal="center" vertical="center" wrapText="1"/>
    </xf>
    <xf numFmtId="9" fontId="4" fillId="16" borderId="1" xfId="13" applyNumberFormat="1" applyFont="1" applyFill="1" applyBorder="1" applyAlignment="1">
      <alignment horizontal="center" vertical="center" wrapText="1"/>
    </xf>
    <xf numFmtId="0" fontId="4" fillId="16" borderId="1" xfId="13" applyFont="1" applyFill="1" applyBorder="1" applyAlignment="1">
      <alignment vertical="center" wrapText="1"/>
    </xf>
    <xf numFmtId="0" fontId="4" fillId="16" borderId="1" xfId="13" applyFont="1" applyFill="1" applyBorder="1" applyAlignment="1">
      <alignment horizontal="center" vertical="center" wrapText="1"/>
    </xf>
    <xf numFmtId="0" fontId="42" fillId="24" borderId="1" xfId="13" applyFont="1" applyFill="1" applyBorder="1" applyAlignment="1">
      <alignment vertical="center" wrapText="1"/>
    </xf>
    <xf numFmtId="14" fontId="4" fillId="17" borderId="34" xfId="10" applyNumberFormat="1" applyFont="1" applyFill="1" applyBorder="1" applyAlignment="1" applyProtection="1">
      <alignment vertical="center" wrapText="1"/>
      <protection locked="0"/>
    </xf>
    <xf numFmtId="9" fontId="4" fillId="17" borderId="31" xfId="10" applyFont="1" applyFill="1" applyBorder="1" applyAlignment="1" applyProtection="1">
      <alignment vertical="center" wrapText="1"/>
      <protection locked="0"/>
    </xf>
    <xf numFmtId="0" fontId="27" fillId="16" borderId="31" xfId="13" applyFont="1" applyFill="1" applyBorder="1" applyAlignment="1">
      <alignment vertical="center" wrapText="1"/>
    </xf>
    <xf numFmtId="0" fontId="4" fillId="17" borderId="31" xfId="13" applyFont="1" applyFill="1" applyBorder="1" applyAlignment="1" applyProtection="1">
      <alignment vertical="center" wrapText="1"/>
      <protection locked="0"/>
    </xf>
    <xf numFmtId="0" fontId="14" fillId="24" borderId="6" xfId="13" applyFont="1" applyFill="1" applyBorder="1" applyAlignment="1">
      <alignment horizontal="center" vertical="center" wrapText="1"/>
    </xf>
    <xf numFmtId="0" fontId="4" fillId="25" borderId="6" xfId="13" applyFont="1" applyFill="1" applyBorder="1" applyAlignment="1">
      <alignment horizontal="center" vertical="center"/>
    </xf>
    <xf numFmtId="0" fontId="4" fillId="24" borderId="11" xfId="13" applyFont="1" applyFill="1" applyBorder="1" applyAlignment="1">
      <alignment vertical="center" wrapText="1"/>
    </xf>
    <xf numFmtId="0" fontId="4" fillId="24" borderId="18" xfId="13" applyFont="1" applyFill="1" applyBorder="1" applyAlignment="1">
      <alignment horizontal="center" vertical="center" wrapText="1"/>
    </xf>
    <xf numFmtId="0" fontId="4" fillId="26" borderId="6" xfId="13" applyFont="1" applyFill="1" applyBorder="1" applyAlignment="1">
      <alignment horizontal="center" vertical="center"/>
    </xf>
    <xf numFmtId="0" fontId="4" fillId="24" borderId="18" xfId="13" applyFont="1" applyFill="1" applyBorder="1" applyAlignment="1">
      <alignment vertical="center" wrapText="1"/>
    </xf>
    <xf numFmtId="9" fontId="4" fillId="24" borderId="18" xfId="10" applyFont="1" applyFill="1" applyBorder="1" applyAlignment="1">
      <alignment vertical="center" wrapText="1"/>
    </xf>
    <xf numFmtId="14" fontId="4" fillId="16" borderId="35" xfId="13" quotePrefix="1" applyNumberFormat="1" applyFont="1" applyFill="1" applyBorder="1" applyAlignment="1">
      <alignment horizontal="center" vertical="center" wrapText="1"/>
    </xf>
    <xf numFmtId="14" fontId="4" fillId="16" borderId="35" xfId="13" applyNumberFormat="1" applyFont="1" applyFill="1" applyBorder="1" applyAlignment="1">
      <alignment horizontal="center" vertical="center" wrapText="1"/>
    </xf>
    <xf numFmtId="9" fontId="4" fillId="0" borderId="36" xfId="15" applyFont="1" applyFill="1" applyBorder="1" applyAlignment="1" applyProtection="1">
      <alignment horizontal="left" vertical="center" wrapText="1"/>
      <protection hidden="1"/>
    </xf>
    <xf numFmtId="0" fontId="4" fillId="16" borderId="37" xfId="13" applyFont="1" applyFill="1" applyBorder="1" applyAlignment="1">
      <alignment vertical="center" wrapText="1"/>
    </xf>
    <xf numFmtId="14" fontId="4" fillId="24" borderId="18" xfId="13" applyNumberFormat="1" applyFont="1" applyFill="1" applyBorder="1" applyAlignment="1">
      <alignment vertical="center" wrapText="1"/>
    </xf>
    <xf numFmtId="9" fontId="4" fillId="24" borderId="10" xfId="13" applyNumberFormat="1" applyFont="1" applyFill="1" applyBorder="1" applyAlignment="1">
      <alignment horizontal="center" vertical="center" wrapText="1"/>
    </xf>
    <xf numFmtId="14" fontId="4" fillId="16" borderId="18" xfId="13" applyNumberFormat="1" applyFont="1" applyFill="1" applyBorder="1" applyAlignment="1">
      <alignment horizontal="center" vertical="center" wrapText="1"/>
    </xf>
    <xf numFmtId="9" fontId="4" fillId="16" borderId="18" xfId="13" applyNumberFormat="1" applyFont="1" applyFill="1" applyBorder="1" applyAlignment="1">
      <alignment horizontal="center" vertical="center" wrapText="1"/>
    </xf>
    <xf numFmtId="0" fontId="4" fillId="16" borderId="18" xfId="13" applyFont="1" applyFill="1" applyBorder="1" applyAlignment="1">
      <alignment vertical="center" wrapText="1"/>
    </xf>
    <xf numFmtId="0" fontId="4" fillId="16" borderId="18" xfId="13" applyFont="1" applyFill="1" applyBorder="1" applyAlignment="1">
      <alignment horizontal="center" vertical="center" wrapText="1"/>
    </xf>
    <xf numFmtId="14" fontId="4" fillId="17" borderId="35" xfId="10" applyNumberFormat="1" applyFont="1" applyFill="1" applyBorder="1" applyAlignment="1" applyProtection="1">
      <alignment vertical="center" wrapText="1"/>
      <protection locked="0"/>
    </xf>
    <xf numFmtId="14" fontId="4" fillId="17" borderId="37" xfId="10" applyNumberFormat="1" applyFont="1" applyFill="1" applyBorder="1" applyAlignment="1" applyProtection="1">
      <alignment vertical="center" wrapText="1"/>
      <protection locked="0"/>
    </xf>
    <xf numFmtId="9" fontId="4" fillId="17" borderId="35" xfId="10" applyFont="1" applyFill="1" applyBorder="1" applyAlignment="1" applyProtection="1">
      <alignment vertical="center" wrapText="1"/>
      <protection locked="0"/>
    </xf>
    <xf numFmtId="0" fontId="4" fillId="17" borderId="35" xfId="13" applyFont="1" applyFill="1" applyBorder="1" applyAlignment="1" applyProtection="1">
      <alignment vertical="center" wrapText="1"/>
      <protection locked="0"/>
    </xf>
    <xf numFmtId="0" fontId="4" fillId="24" borderId="32" xfId="13" applyFont="1" applyFill="1" applyBorder="1" applyAlignment="1">
      <alignment vertical="center" wrapText="1"/>
    </xf>
    <xf numFmtId="0" fontId="4" fillId="24" borderId="26" xfId="13" applyFont="1" applyFill="1" applyBorder="1" applyAlignment="1">
      <alignment vertical="center" wrapText="1"/>
    </xf>
    <xf numFmtId="0" fontId="4" fillId="24" borderId="32" xfId="13" applyFont="1" applyFill="1" applyBorder="1" applyAlignment="1">
      <alignment horizontal="center" vertical="center" wrapText="1"/>
    </xf>
    <xf numFmtId="0" fontId="4" fillId="0" borderId="1" xfId="13" applyFont="1" applyBorder="1" applyAlignment="1">
      <alignment vertical="center" wrapText="1"/>
    </xf>
    <xf numFmtId="0" fontId="14" fillId="24" borderId="32" xfId="13" applyFont="1" applyFill="1" applyBorder="1" applyAlignment="1">
      <alignment horizontal="center" vertical="center" wrapText="1"/>
    </xf>
    <xf numFmtId="0" fontId="4" fillId="25" borderId="32" xfId="13" applyFont="1" applyFill="1" applyBorder="1" applyAlignment="1">
      <alignment horizontal="center" vertical="center"/>
    </xf>
    <xf numFmtId="0" fontId="4" fillId="26" borderId="32" xfId="13" applyFont="1" applyFill="1" applyBorder="1" applyAlignment="1">
      <alignment horizontal="center" vertical="center"/>
    </xf>
    <xf numFmtId="14" fontId="4" fillId="15" borderId="3" xfId="13" applyNumberFormat="1" applyFont="1" applyFill="1" applyBorder="1" applyAlignment="1">
      <alignment vertical="center" wrapText="1"/>
    </xf>
    <xf numFmtId="0" fontId="4" fillId="16" borderId="2" xfId="13" applyFont="1" applyFill="1" applyBorder="1" applyAlignment="1">
      <alignment vertical="center" wrapText="1"/>
    </xf>
    <xf numFmtId="9" fontId="4" fillId="15" borderId="3" xfId="13" applyNumberFormat="1" applyFont="1" applyFill="1" applyBorder="1" applyAlignment="1">
      <alignment horizontal="center" vertical="center" wrapText="1"/>
    </xf>
    <xf numFmtId="0" fontId="37" fillId="0" borderId="1" xfId="13" applyFont="1" applyBorder="1" applyAlignment="1">
      <alignment vertical="center" wrapText="1"/>
    </xf>
    <xf numFmtId="0" fontId="4" fillId="17" borderId="9" xfId="13" applyFont="1" applyFill="1" applyBorder="1" applyAlignment="1" applyProtection="1">
      <alignment vertical="center" wrapText="1"/>
      <protection locked="0"/>
    </xf>
    <xf numFmtId="0" fontId="4" fillId="17" borderId="10" xfId="13" applyFont="1" applyFill="1" applyBorder="1" applyAlignment="1" applyProtection="1">
      <alignment vertical="center" wrapText="1"/>
      <protection locked="0"/>
    </xf>
    <xf numFmtId="0" fontId="4" fillId="17" borderId="18" xfId="13" applyFont="1" applyFill="1" applyBorder="1" applyAlignment="1" applyProtection="1">
      <alignment horizontal="center" vertical="center" wrapText="1"/>
      <protection locked="0"/>
    </xf>
    <xf numFmtId="0" fontId="4" fillId="17" borderId="18" xfId="13" applyFont="1" applyFill="1" applyBorder="1" applyAlignment="1" applyProtection="1">
      <alignment vertical="center" wrapText="1"/>
      <protection locked="0"/>
    </xf>
    <xf numFmtId="0" fontId="14" fillId="17" borderId="18" xfId="13" applyFont="1" applyFill="1" applyBorder="1" applyAlignment="1" applyProtection="1">
      <alignment horizontal="center" vertical="center" wrapText="1"/>
      <protection locked="0"/>
    </xf>
    <xf numFmtId="0" fontId="4" fillId="17" borderId="18" xfId="13" applyFont="1" applyFill="1" applyBorder="1" applyAlignment="1">
      <alignment horizontal="center" vertical="center" wrapText="1"/>
    </xf>
    <xf numFmtId="0" fontId="4" fillId="4" borderId="18" xfId="13" applyFont="1" applyFill="1" applyBorder="1" applyAlignment="1" applyProtection="1">
      <alignment horizontal="center" vertical="center" wrapText="1"/>
      <protection locked="0"/>
    </xf>
    <xf numFmtId="0" fontId="4" fillId="22" borderId="18" xfId="13" applyFont="1" applyFill="1" applyBorder="1" applyAlignment="1">
      <alignment horizontal="center" vertical="center"/>
    </xf>
    <xf numFmtId="0" fontId="4" fillId="0" borderId="18" xfId="13" applyFont="1" applyBorder="1" applyAlignment="1" applyProtection="1">
      <alignment horizontal="center" vertical="center"/>
      <protection locked="0"/>
    </xf>
    <xf numFmtId="0" fontId="4" fillId="17" borderId="18" xfId="13" applyFont="1" applyFill="1" applyBorder="1" applyAlignment="1" applyProtection="1">
      <alignment horizontal="left" vertical="center" wrapText="1"/>
      <protection locked="0"/>
    </xf>
    <xf numFmtId="14" fontId="4" fillId="17" borderId="18" xfId="13" applyNumberFormat="1" applyFont="1" applyFill="1" applyBorder="1" applyAlignment="1" applyProtection="1">
      <alignment horizontal="center" vertical="center" wrapText="1"/>
      <protection locked="0"/>
    </xf>
    <xf numFmtId="14" fontId="4" fillId="17" borderId="18" xfId="10" applyNumberFormat="1" applyFont="1" applyFill="1" applyBorder="1" applyAlignment="1" applyProtection="1">
      <alignment horizontal="center" vertical="center" wrapText="1"/>
      <protection locked="0"/>
    </xf>
    <xf numFmtId="9" fontId="4" fillId="17" borderId="18" xfId="10" applyFont="1" applyFill="1" applyBorder="1" applyAlignment="1" applyProtection="1">
      <alignment horizontal="center" vertical="center" wrapText="1"/>
      <protection locked="0"/>
    </xf>
    <xf numFmtId="0" fontId="4" fillId="17" borderId="8" xfId="13" applyFont="1" applyFill="1" applyBorder="1" applyAlignment="1" applyProtection="1">
      <alignment vertical="center" wrapText="1"/>
      <protection locked="0"/>
    </xf>
    <xf numFmtId="0" fontId="4" fillId="17" borderId="26" xfId="13" applyFont="1" applyFill="1" applyBorder="1" applyAlignment="1" applyProtection="1">
      <alignment vertical="center" wrapText="1"/>
      <protection locked="0"/>
    </xf>
    <xf numFmtId="0" fontId="4" fillId="17" borderId="1" xfId="13" applyFont="1" applyFill="1" applyBorder="1" applyAlignment="1">
      <alignment horizontal="center" vertical="center" wrapText="1"/>
    </xf>
    <xf numFmtId="0" fontId="4" fillId="23" borderId="1" xfId="13" applyFont="1" applyFill="1" applyBorder="1" applyAlignment="1" applyProtection="1">
      <alignment horizontal="center" vertical="center" wrapText="1"/>
      <protection locked="0"/>
    </xf>
    <xf numFmtId="0" fontId="22" fillId="17" borderId="1" xfId="13" applyFont="1" applyFill="1" applyBorder="1" applyAlignment="1" applyProtection="1">
      <alignment vertical="center" wrapText="1"/>
      <protection locked="0"/>
    </xf>
    <xf numFmtId="0" fontId="4" fillId="17" borderId="8" xfId="13" applyFont="1" applyFill="1" applyBorder="1" applyProtection="1">
      <protection locked="0"/>
    </xf>
    <xf numFmtId="9" fontId="4" fillId="17" borderId="32" xfId="13" applyNumberFormat="1" applyFont="1" applyFill="1" applyBorder="1" applyAlignment="1">
      <alignment horizontal="center" vertical="center" wrapText="1"/>
    </xf>
    <xf numFmtId="0" fontId="4" fillId="17" borderId="18" xfId="3" applyFill="1" applyBorder="1" applyAlignment="1" applyProtection="1">
      <alignment horizontal="center" vertical="center" wrapText="1"/>
      <protection locked="0"/>
    </xf>
    <xf numFmtId="0" fontId="4" fillId="17" borderId="32" xfId="3" applyFill="1" applyBorder="1" applyAlignment="1" applyProtection="1">
      <alignment horizontal="center" vertical="center" wrapText="1"/>
      <protection locked="0"/>
    </xf>
    <xf numFmtId="0" fontId="4" fillId="23" borderId="32" xfId="13" applyFont="1" applyFill="1" applyBorder="1" applyAlignment="1" applyProtection="1">
      <alignment horizontal="center" vertical="center" wrapText="1"/>
      <protection locked="0"/>
    </xf>
    <xf numFmtId="0" fontId="4" fillId="0" borderId="32" xfId="14" applyBorder="1" applyAlignment="1" applyProtection="1">
      <alignment vertical="center" wrapText="1"/>
      <protection locked="0"/>
    </xf>
    <xf numFmtId="0" fontId="4" fillId="17" borderId="32" xfId="14" applyFill="1" applyBorder="1" applyAlignment="1" applyProtection="1">
      <alignment horizontal="center" vertical="center" wrapText="1"/>
      <protection locked="0"/>
    </xf>
    <xf numFmtId="0" fontId="4" fillId="17" borderId="32" xfId="14" applyFill="1" applyBorder="1" applyAlignment="1" applyProtection="1">
      <alignment horizontal="left" vertical="center" wrapText="1"/>
      <protection locked="0"/>
    </xf>
    <xf numFmtId="0" fontId="4" fillId="0" borderId="32" xfId="13" applyFont="1" applyBorder="1" applyAlignment="1" applyProtection="1">
      <alignment horizontal="justify" vertical="center" wrapText="1"/>
      <protection locked="0"/>
    </xf>
    <xf numFmtId="0" fontId="4" fillId="0" borderId="1" xfId="13" applyFont="1" applyBorder="1" applyAlignment="1" applyProtection="1">
      <alignment horizontal="left" vertical="center" wrapText="1"/>
      <protection locked="0"/>
    </xf>
    <xf numFmtId="0" fontId="4" fillId="27" borderId="32" xfId="13" applyFont="1" applyFill="1" applyBorder="1" applyAlignment="1" applyProtection="1">
      <alignment horizontal="center" vertical="center" wrapText="1"/>
      <protection locked="0"/>
    </xf>
    <xf numFmtId="0" fontId="4" fillId="0" borderId="1" xfId="13" applyFont="1" applyBorder="1" applyAlignment="1" applyProtection="1">
      <alignment horizontal="justify" vertical="center" wrapText="1"/>
      <protection locked="0"/>
    </xf>
    <xf numFmtId="0" fontId="4" fillId="27" borderId="1" xfId="13" applyFont="1" applyFill="1" applyBorder="1" applyAlignment="1">
      <alignment horizontal="center" vertical="center"/>
    </xf>
    <xf numFmtId="0" fontId="27" fillId="0" borderId="1" xfId="13" applyFont="1" applyBorder="1" applyAlignment="1" applyProtection="1">
      <alignment horizontal="center" vertical="center" wrapText="1"/>
      <protection locked="0"/>
    </xf>
    <xf numFmtId="0" fontId="43" fillId="2" borderId="0" xfId="0" applyFont="1" applyFill="1" applyAlignment="1" applyProtection="1">
      <alignment vertical="center"/>
      <protection hidden="1"/>
    </xf>
    <xf numFmtId="0" fontId="44" fillId="2" borderId="0" xfId="0" applyFont="1" applyFill="1" applyAlignment="1" applyProtection="1">
      <alignment vertical="center"/>
      <protection hidden="1"/>
    </xf>
    <xf numFmtId="0" fontId="45" fillId="2" borderId="10" xfId="0" applyFont="1" applyFill="1" applyBorder="1" applyAlignment="1">
      <alignment horizontal="center"/>
    </xf>
    <xf numFmtId="0" fontId="45" fillId="2" borderId="11" xfId="0" applyFont="1" applyFill="1" applyBorder="1" applyAlignment="1">
      <alignment horizontal="center"/>
    </xf>
    <xf numFmtId="0" fontId="11" fillId="2" borderId="1" xfId="0" applyFont="1" applyFill="1" applyBorder="1" applyAlignment="1">
      <alignment horizontal="center" vertical="center" wrapText="1"/>
    </xf>
    <xf numFmtId="0" fontId="11" fillId="2" borderId="3" xfId="4" applyFont="1" applyFill="1" applyBorder="1" applyAlignment="1">
      <alignment horizontal="left" vertical="center" wrapText="1"/>
    </xf>
    <xf numFmtId="0" fontId="11" fillId="2" borderId="4" xfId="4" applyFont="1" applyFill="1" applyBorder="1" applyAlignment="1">
      <alignment horizontal="left" vertical="center" wrapText="1"/>
    </xf>
    <xf numFmtId="0" fontId="11" fillId="2" borderId="2" xfId="4" applyFont="1" applyFill="1" applyBorder="1" applyAlignment="1">
      <alignment horizontal="left" vertical="center" wrapText="1"/>
    </xf>
    <xf numFmtId="0" fontId="44" fillId="2" borderId="0" xfId="0" applyFont="1" applyFill="1" applyAlignment="1" applyProtection="1">
      <alignment horizontal="center" vertical="center"/>
      <protection hidden="1"/>
    </xf>
    <xf numFmtId="0" fontId="45" fillId="2" borderId="0" xfId="0" applyFont="1" applyFill="1"/>
    <xf numFmtId="0" fontId="45" fillId="2" borderId="12" xfId="0" applyFont="1" applyFill="1" applyBorder="1" applyAlignment="1">
      <alignment horizontal="center"/>
    </xf>
    <xf numFmtId="0" fontId="45" fillId="2" borderId="5" xfId="0" applyFont="1" applyFill="1" applyBorder="1" applyAlignment="1">
      <alignment horizontal="center"/>
    </xf>
    <xf numFmtId="0" fontId="45" fillId="2" borderId="26" xfId="0" applyFont="1" applyFill="1" applyBorder="1" applyAlignment="1">
      <alignment horizontal="center"/>
    </xf>
    <xf numFmtId="0" fontId="45" fillId="2" borderId="27" xfId="0" applyFont="1" applyFill="1" applyBorder="1" applyAlignment="1">
      <alignment horizontal="center"/>
    </xf>
    <xf numFmtId="0" fontId="45" fillId="2" borderId="38" xfId="0" applyFont="1" applyFill="1" applyBorder="1" applyAlignment="1" applyProtection="1">
      <alignment horizontal="left" vertical="center"/>
      <protection hidden="1"/>
    </xf>
    <xf numFmtId="0" fontId="45" fillId="2" borderId="39" xfId="0" applyFont="1" applyFill="1" applyBorder="1" applyAlignment="1" applyProtection="1">
      <alignment horizontal="left" vertical="center"/>
      <protection hidden="1"/>
    </xf>
    <xf numFmtId="0" fontId="44" fillId="2" borderId="7" xfId="0" applyFont="1" applyFill="1" applyBorder="1" applyAlignment="1" applyProtection="1">
      <alignment horizontal="center" vertical="center"/>
      <protection hidden="1"/>
    </xf>
    <xf numFmtId="0" fontId="44" fillId="2" borderId="36" xfId="0" applyFont="1" applyFill="1" applyBorder="1" applyAlignment="1" applyProtection="1">
      <alignment horizontal="center" vertical="center"/>
      <protection hidden="1"/>
    </xf>
    <xf numFmtId="0" fontId="44" fillId="2" borderId="29" xfId="0" applyFont="1" applyFill="1" applyBorder="1" applyAlignment="1" applyProtection="1">
      <alignment horizontal="center" vertical="center"/>
      <protection hidden="1"/>
    </xf>
    <xf numFmtId="0" fontId="44" fillId="2" borderId="33" xfId="0" applyFont="1" applyFill="1" applyBorder="1" applyAlignment="1" applyProtection="1">
      <alignment horizontal="center" vertical="center"/>
      <protection hidden="1"/>
    </xf>
    <xf numFmtId="0" fontId="45" fillId="2" borderId="40" xfId="0" applyFont="1" applyFill="1" applyBorder="1" applyAlignment="1" applyProtection="1">
      <alignment horizontal="left" vertical="center"/>
      <protection hidden="1"/>
    </xf>
    <xf numFmtId="0" fontId="45" fillId="2" borderId="30" xfId="0" applyFont="1" applyFill="1" applyBorder="1" applyAlignment="1" applyProtection="1">
      <alignment horizontal="left" vertical="center"/>
      <protection hidden="1"/>
    </xf>
    <xf numFmtId="0" fontId="44" fillId="0" borderId="36" xfId="0" applyFont="1" applyBorder="1" applyAlignment="1" applyProtection="1">
      <alignment horizontal="center" vertical="center" wrapText="1"/>
      <protection hidden="1"/>
    </xf>
    <xf numFmtId="0" fontId="44" fillId="0" borderId="29" xfId="0" applyFont="1" applyBorder="1" applyAlignment="1" applyProtection="1">
      <alignment horizontal="center" vertical="center" wrapText="1"/>
      <protection hidden="1"/>
    </xf>
    <xf numFmtId="0" fontId="44" fillId="2" borderId="25" xfId="0" applyFont="1" applyFill="1" applyBorder="1" applyAlignment="1" applyProtection="1">
      <alignment horizontal="center" vertical="center"/>
      <protection hidden="1"/>
    </xf>
    <xf numFmtId="0" fontId="44" fillId="0" borderId="0" xfId="0" applyFont="1" applyAlignment="1" applyProtection="1">
      <alignment horizontal="center" vertical="center" wrapText="1"/>
      <protection hidden="1"/>
    </xf>
    <xf numFmtId="0" fontId="44" fillId="18" borderId="36" xfId="0" applyFont="1" applyFill="1" applyBorder="1" applyAlignment="1" applyProtection="1">
      <alignment horizontal="center" vertical="center" wrapText="1"/>
      <protection hidden="1"/>
    </xf>
    <xf numFmtId="0" fontId="44" fillId="18" borderId="41" xfId="0" applyFont="1" applyFill="1" applyBorder="1" applyAlignment="1" applyProtection="1">
      <alignment horizontal="center" vertical="center" wrapText="1"/>
      <protection hidden="1"/>
    </xf>
    <xf numFmtId="0" fontId="44" fillId="18" borderId="29" xfId="0" applyFont="1" applyFill="1" applyBorder="1" applyAlignment="1" applyProtection="1">
      <alignment horizontal="center" vertical="center" wrapText="1"/>
      <protection hidden="1"/>
    </xf>
    <xf numFmtId="0" fontId="6" fillId="19" borderId="36" xfId="0" applyFont="1" applyFill="1" applyBorder="1" applyAlignment="1" applyProtection="1">
      <alignment horizontal="center" vertical="center" wrapText="1"/>
      <protection hidden="1"/>
    </xf>
    <xf numFmtId="0" fontId="6" fillId="19" borderId="41" xfId="0" applyFont="1" applyFill="1" applyBorder="1" applyAlignment="1" applyProtection="1">
      <alignment horizontal="center" vertical="center" wrapText="1"/>
      <protection hidden="1"/>
    </xf>
    <xf numFmtId="0" fontId="6" fillId="19" borderId="29" xfId="0" applyFont="1" applyFill="1" applyBorder="1" applyAlignment="1" applyProtection="1">
      <alignment horizontal="center" vertical="center" wrapText="1"/>
      <protection hidden="1"/>
    </xf>
    <xf numFmtId="0" fontId="46" fillId="2" borderId="0" xfId="0" applyFont="1" applyFill="1" applyAlignment="1" applyProtection="1">
      <alignment horizontal="center" vertical="center"/>
      <protection hidden="1"/>
    </xf>
    <xf numFmtId="0" fontId="6" fillId="20" borderId="10" xfId="0" applyFont="1" applyFill="1" applyBorder="1" applyAlignment="1" applyProtection="1">
      <alignment horizontal="center" vertical="center" wrapText="1"/>
      <protection hidden="1"/>
    </xf>
    <xf numFmtId="0" fontId="6" fillId="20" borderId="9" xfId="0" applyFont="1" applyFill="1" applyBorder="1" applyAlignment="1" applyProtection="1">
      <alignment horizontal="center" vertical="center" wrapText="1"/>
      <protection hidden="1"/>
    </xf>
    <xf numFmtId="0" fontId="6" fillId="20" borderId="11" xfId="0" applyFont="1" applyFill="1" applyBorder="1" applyAlignment="1" applyProtection="1">
      <alignment horizontal="center" vertical="center" wrapText="1"/>
      <protection hidden="1"/>
    </xf>
    <xf numFmtId="0" fontId="6" fillId="20" borderId="1" xfId="0" applyFont="1" applyFill="1" applyBorder="1" applyAlignment="1" applyProtection="1">
      <alignment horizontal="center" vertical="center" wrapText="1"/>
      <protection hidden="1"/>
    </xf>
    <xf numFmtId="0" fontId="44" fillId="19" borderId="7" xfId="0" applyFont="1" applyFill="1" applyBorder="1" applyAlignment="1" applyProtection="1">
      <alignment horizontal="center" vertical="center" wrapText="1"/>
      <protection hidden="1"/>
    </xf>
    <xf numFmtId="0" fontId="44" fillId="19" borderId="41" xfId="0" applyFont="1" applyFill="1" applyBorder="1" applyAlignment="1" applyProtection="1">
      <alignment horizontal="center" vertical="center" wrapText="1"/>
      <protection hidden="1"/>
    </xf>
    <xf numFmtId="0" fontId="44" fillId="20" borderId="36" xfId="0" applyFont="1" applyFill="1" applyBorder="1" applyAlignment="1" applyProtection="1">
      <alignment horizontal="center" vertical="center" wrapText="1"/>
      <protection hidden="1"/>
    </xf>
    <xf numFmtId="0" fontId="44" fillId="20" borderId="41" xfId="0" applyFont="1" applyFill="1" applyBorder="1" applyAlignment="1" applyProtection="1">
      <alignment horizontal="center" vertical="center" wrapText="1"/>
      <protection hidden="1"/>
    </xf>
    <xf numFmtId="0" fontId="44" fillId="20" borderId="29" xfId="0" applyFont="1" applyFill="1" applyBorder="1" applyAlignment="1" applyProtection="1">
      <alignment horizontal="center" vertical="center" wrapText="1"/>
      <protection hidden="1"/>
    </xf>
    <xf numFmtId="0" fontId="6" fillId="20" borderId="26" xfId="0" applyFont="1" applyFill="1" applyBorder="1" applyAlignment="1" applyProtection="1">
      <alignment horizontal="center" vertical="center" wrapText="1"/>
      <protection hidden="1"/>
    </xf>
    <xf numFmtId="0" fontId="6" fillId="20" borderId="8" xfId="0" applyFont="1" applyFill="1" applyBorder="1" applyAlignment="1" applyProtection="1">
      <alignment horizontal="center" vertical="center" wrapText="1"/>
      <protection hidden="1"/>
    </xf>
    <xf numFmtId="0" fontId="6" fillId="20" borderId="27" xfId="0" applyFont="1" applyFill="1" applyBorder="1" applyAlignment="1" applyProtection="1">
      <alignment horizontal="center" vertical="center" wrapText="1"/>
      <protection hidden="1"/>
    </xf>
    <xf numFmtId="0" fontId="37" fillId="20" borderId="7" xfId="0" applyFont="1" applyFill="1" applyBorder="1" applyAlignment="1" applyProtection="1">
      <alignment horizontal="center" vertical="center" wrapText="1"/>
      <protection hidden="1"/>
    </xf>
    <xf numFmtId="0" fontId="37" fillId="20" borderId="33" xfId="0" applyFont="1" applyFill="1" applyBorder="1" applyAlignment="1" applyProtection="1">
      <alignment horizontal="center" vertical="center" wrapText="1"/>
      <protection hidden="1"/>
    </xf>
    <xf numFmtId="0" fontId="37" fillId="5" borderId="7" xfId="0" applyFont="1" applyFill="1" applyBorder="1" applyAlignment="1" applyProtection="1">
      <alignment horizontal="center" vertical="center" wrapText="1"/>
      <protection hidden="1"/>
    </xf>
    <xf numFmtId="0" fontId="37" fillId="5" borderId="36" xfId="0" applyFont="1" applyFill="1" applyBorder="1" applyAlignment="1" applyProtection="1">
      <alignment horizontal="center" vertical="center" wrapText="1"/>
      <protection hidden="1"/>
    </xf>
    <xf numFmtId="0" fontId="37" fillId="5" borderId="29" xfId="0" applyFont="1" applyFill="1" applyBorder="1" applyAlignment="1" applyProtection="1">
      <alignment horizontal="center" vertical="center" wrapText="1"/>
      <protection hidden="1"/>
    </xf>
    <xf numFmtId="0" fontId="47" fillId="2" borderId="0" xfId="0" applyFont="1" applyFill="1" applyAlignment="1" applyProtection="1">
      <alignment horizontal="center" vertical="center"/>
      <protection hidden="1"/>
    </xf>
    <xf numFmtId="0" fontId="37" fillId="5" borderId="1" xfId="0" applyFont="1" applyFill="1" applyBorder="1" applyAlignment="1" applyProtection="1">
      <alignment horizontal="center" vertical="center" wrapText="1"/>
      <protection hidden="1"/>
    </xf>
    <xf numFmtId="0" fontId="11" fillId="2" borderId="7" xfId="0" applyFont="1" applyFill="1" applyBorder="1" applyAlignment="1" applyProtection="1">
      <alignment horizontal="center" vertical="center" wrapText="1"/>
      <protection hidden="1"/>
    </xf>
    <xf numFmtId="0" fontId="11" fillId="2" borderId="7" xfId="0" applyFont="1" applyFill="1" applyBorder="1" applyAlignment="1" applyProtection="1">
      <alignment horizontal="left" vertical="center" wrapText="1"/>
      <protection hidden="1"/>
    </xf>
    <xf numFmtId="0" fontId="11" fillId="2" borderId="7" xfId="0" applyFont="1" applyFill="1" applyBorder="1" applyAlignment="1" applyProtection="1">
      <alignment horizontal="center" vertical="center"/>
      <protection hidden="1"/>
    </xf>
    <xf numFmtId="14" fontId="11" fillId="2" borderId="7" xfId="0" applyNumberFormat="1" applyFont="1" applyFill="1" applyBorder="1" applyAlignment="1" applyProtection="1">
      <alignment horizontal="center" vertical="center" wrapText="1"/>
      <protection hidden="1"/>
    </xf>
    <xf numFmtId="9" fontId="11" fillId="2" borderId="7" xfId="1" applyFont="1" applyFill="1" applyBorder="1" applyAlignment="1" applyProtection="1">
      <alignment horizontal="center" vertical="center" wrapText="1"/>
      <protection hidden="1"/>
    </xf>
    <xf numFmtId="0" fontId="11" fillId="2" borderId="36" xfId="0" applyFont="1" applyFill="1" applyBorder="1" applyAlignment="1" applyProtection="1">
      <alignment horizontal="center" vertical="center" wrapText="1"/>
      <protection hidden="1"/>
    </xf>
    <xf numFmtId="3" fontId="48" fillId="0" borderId="7" xfId="1" applyNumberFormat="1" applyFont="1" applyFill="1" applyBorder="1" applyAlignment="1" applyProtection="1">
      <alignment horizontal="center" vertical="center" wrapText="1"/>
      <protection hidden="1"/>
    </xf>
    <xf numFmtId="9" fontId="48" fillId="0" borderId="7" xfId="1" applyFont="1" applyFill="1" applyBorder="1" applyAlignment="1" applyProtection="1">
      <alignment horizontal="center" vertical="center" wrapText="1"/>
      <protection hidden="1"/>
    </xf>
    <xf numFmtId="9" fontId="49" fillId="0" borderId="36" xfId="1" applyFont="1" applyFill="1" applyBorder="1" applyAlignment="1" applyProtection="1">
      <alignment horizontal="justify" vertical="center" wrapText="1"/>
      <protection hidden="1"/>
    </xf>
    <xf numFmtId="3" fontId="49" fillId="0" borderId="7" xfId="1" applyNumberFormat="1" applyFont="1" applyFill="1" applyBorder="1" applyAlignment="1" applyProtection="1">
      <alignment horizontal="center" vertical="center" wrapText="1"/>
      <protection hidden="1"/>
    </xf>
    <xf numFmtId="9" fontId="49" fillId="0" borderId="7" xfId="1" applyFont="1" applyFill="1" applyBorder="1" applyAlignment="1" applyProtection="1">
      <alignment horizontal="center" vertical="center" wrapText="1"/>
      <protection hidden="1"/>
    </xf>
    <xf numFmtId="10" fontId="49" fillId="0" borderId="7" xfId="1" applyNumberFormat="1" applyFont="1" applyFill="1" applyBorder="1" applyAlignment="1" applyProtection="1">
      <alignment horizontal="center" vertical="center" wrapText="1"/>
      <protection hidden="1"/>
    </xf>
    <xf numFmtId="9" fontId="49" fillId="0" borderId="7" xfId="1" applyFont="1" applyFill="1" applyBorder="1" applyAlignment="1" applyProtection="1">
      <alignment horizontal="justify" vertical="center" wrapText="1"/>
      <protection hidden="1"/>
    </xf>
    <xf numFmtId="3" fontId="48" fillId="0" borderId="29" xfId="1" applyNumberFormat="1" applyFont="1" applyFill="1" applyBorder="1" applyAlignment="1" applyProtection="1">
      <alignment horizontal="center" vertical="center" wrapText="1"/>
      <protection hidden="1"/>
    </xf>
    <xf numFmtId="0" fontId="49" fillId="2" borderId="0" xfId="0" applyFont="1" applyFill="1" applyAlignment="1" applyProtection="1">
      <alignment horizontal="center" vertical="center"/>
      <protection hidden="1"/>
    </xf>
    <xf numFmtId="9" fontId="48" fillId="0" borderId="36" xfId="1" applyFont="1" applyFill="1" applyBorder="1" applyAlignment="1" applyProtection="1">
      <alignment horizontal="center" vertical="center" wrapText="1"/>
      <protection hidden="1"/>
    </xf>
    <xf numFmtId="9" fontId="48" fillId="0" borderId="36" xfId="1" applyFont="1" applyFill="1" applyBorder="1" applyAlignment="1" applyProtection="1">
      <alignment horizontal="left" vertical="center" wrapText="1"/>
      <protection hidden="1"/>
    </xf>
    <xf numFmtId="9" fontId="48" fillId="0" borderId="7" xfId="1" applyFont="1" applyFill="1" applyBorder="1" applyAlignment="1" applyProtection="1">
      <alignment horizontal="left" vertical="center" wrapText="1"/>
      <protection hidden="1"/>
    </xf>
    <xf numFmtId="9" fontId="50" fillId="0" borderId="29" xfId="1" applyFont="1" applyFill="1" applyBorder="1" applyAlignment="1" applyProtection="1">
      <alignment horizontal="left" vertical="center" wrapText="1"/>
      <protection hidden="1"/>
    </xf>
    <xf numFmtId="1" fontId="49" fillId="2" borderId="1" xfId="0" applyNumberFormat="1" applyFont="1" applyFill="1" applyBorder="1" applyAlignment="1" applyProtection="1">
      <alignment horizontal="center" vertical="center" wrapText="1"/>
      <protection hidden="1"/>
    </xf>
    <xf numFmtId="9" fontId="49" fillId="2" borderId="1" xfId="1" applyFont="1" applyFill="1" applyBorder="1" applyAlignment="1" applyProtection="1">
      <alignment horizontal="center" vertical="center" wrapText="1"/>
      <protection hidden="1"/>
    </xf>
    <xf numFmtId="9" fontId="49" fillId="2" borderId="1" xfId="12" applyNumberFormat="1" applyFont="1" applyFill="1" applyBorder="1" applyAlignment="1" applyProtection="1">
      <alignment horizontal="center" vertical="center" wrapText="1"/>
      <protection hidden="1"/>
    </xf>
    <xf numFmtId="0" fontId="11" fillId="2" borderId="7" xfId="0" applyFont="1" applyFill="1" applyBorder="1" applyAlignment="1" applyProtection="1">
      <alignment horizontal="left" vertical="top" wrapText="1"/>
      <protection hidden="1"/>
    </xf>
    <xf numFmtId="0" fontId="11" fillId="0" borderId="3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7" xfId="0" applyFont="1" applyBorder="1" applyAlignment="1" applyProtection="1">
      <alignment horizontal="center" vertical="center"/>
      <protection hidden="1"/>
    </xf>
    <xf numFmtId="0" fontId="11" fillId="0" borderId="7" xfId="0" applyFont="1" applyBorder="1" applyAlignment="1">
      <alignment horizontal="center" vertical="center" wrapText="1"/>
    </xf>
    <xf numFmtId="9" fontId="11" fillId="0" borderId="29" xfId="1" applyFont="1" applyBorder="1" applyAlignment="1">
      <alignment horizontal="center" vertical="center" wrapText="1"/>
    </xf>
    <xf numFmtId="0" fontId="11" fillId="2" borderId="29" xfId="0" applyFont="1" applyFill="1" applyBorder="1" applyAlignment="1" applyProtection="1">
      <alignment horizontal="center" vertical="center" wrapText="1"/>
      <protection hidden="1"/>
    </xf>
    <xf numFmtId="9" fontId="49" fillId="0" borderId="36" xfId="1" applyFont="1" applyFill="1" applyBorder="1" applyAlignment="1" applyProtection="1">
      <alignment horizontal="left" vertical="center" wrapText="1"/>
      <protection hidden="1"/>
    </xf>
    <xf numFmtId="3" fontId="49" fillId="0" borderId="29" xfId="1" applyNumberFormat="1" applyFont="1" applyFill="1" applyBorder="1" applyAlignment="1" applyProtection="1">
      <alignment horizontal="center" vertical="center" wrapText="1"/>
      <protection hidden="1"/>
    </xf>
    <xf numFmtId="3" fontId="49" fillId="0" borderId="1" xfId="0" applyNumberFormat="1" applyFont="1" applyBorder="1" applyAlignment="1" applyProtection="1">
      <alignment horizontal="center" vertical="center" wrapText="1"/>
      <protection hidden="1"/>
    </xf>
    <xf numFmtId="9" fontId="49" fillId="0" borderId="1" xfId="12" applyNumberFormat="1" applyFont="1" applyFill="1" applyBorder="1" applyAlignment="1" applyProtection="1">
      <alignment horizontal="center" vertical="center" wrapText="1"/>
      <protection hidden="1"/>
    </xf>
    <xf numFmtId="9" fontId="49" fillId="0" borderId="1" xfId="1" applyFont="1" applyFill="1" applyBorder="1" applyAlignment="1" applyProtection="1">
      <alignment horizontal="center" vertical="center" wrapText="1"/>
      <protection hidden="1"/>
    </xf>
    <xf numFmtId="0" fontId="11" fillId="0" borderId="40" xfId="0" applyFont="1" applyBorder="1" applyAlignment="1">
      <alignment horizontal="center" vertical="center" wrapText="1"/>
    </xf>
    <xf numFmtId="0" fontId="11" fillId="0" borderId="41" xfId="0" applyFont="1" applyBorder="1" applyAlignment="1" applyProtection="1">
      <alignment horizontal="center" vertical="center"/>
      <protection hidden="1"/>
    </xf>
    <xf numFmtId="0" fontId="11" fillId="0" borderId="42" xfId="0" applyFont="1" applyBorder="1" applyAlignment="1">
      <alignment horizontal="center" vertical="center" wrapText="1"/>
    </xf>
    <xf numFmtId="9" fontId="11" fillId="0" borderId="36" xfId="1" applyFont="1" applyBorder="1" applyAlignment="1">
      <alignment horizontal="center" vertical="center" wrapText="1"/>
    </xf>
    <xf numFmtId="0" fontId="11" fillId="0" borderId="7" xfId="0" applyFont="1" applyBorder="1" applyAlignment="1" applyProtection="1">
      <alignment horizontal="center" vertical="center" wrapText="1"/>
      <protection hidden="1"/>
    </xf>
    <xf numFmtId="14" fontId="11" fillId="0" borderId="7" xfId="0" applyNumberFormat="1" applyFont="1" applyBorder="1" applyAlignment="1" applyProtection="1">
      <alignment horizontal="center" vertical="center" wrapText="1"/>
      <protection hidden="1"/>
    </xf>
    <xf numFmtId="0" fontId="11" fillId="0" borderId="7" xfId="0" applyFont="1" applyBorder="1" applyAlignment="1" applyProtection="1">
      <alignment horizontal="left" vertical="center" wrapText="1"/>
      <protection hidden="1"/>
    </xf>
    <xf numFmtId="9" fontId="11" fillId="0" borderId="7" xfId="1" applyFont="1" applyFill="1" applyBorder="1" applyAlignment="1" applyProtection="1">
      <alignment horizontal="center" vertical="center" wrapText="1"/>
      <protection hidden="1"/>
    </xf>
    <xf numFmtId="9" fontId="11" fillId="0" borderId="7" xfId="1" applyFont="1" applyFill="1" applyBorder="1" applyAlignment="1" applyProtection="1">
      <alignment horizontal="left" vertical="center" wrapText="1"/>
      <protection hidden="1"/>
    </xf>
    <xf numFmtId="9" fontId="11" fillId="0" borderId="36" xfId="1" applyFont="1" applyFill="1" applyBorder="1" applyAlignment="1" applyProtection="1">
      <alignment horizontal="left" vertical="center" wrapText="1"/>
      <protection hidden="1"/>
    </xf>
    <xf numFmtId="3" fontId="11" fillId="0" borderId="7" xfId="1" applyNumberFormat="1" applyFont="1" applyFill="1" applyBorder="1" applyAlignment="1" applyProtection="1">
      <alignment horizontal="center" vertical="center" wrapText="1"/>
      <protection hidden="1"/>
    </xf>
    <xf numFmtId="9" fontId="53" fillId="0" borderId="7" xfId="1" applyFont="1" applyFill="1" applyBorder="1" applyAlignment="1" applyProtection="1">
      <alignment horizontal="left" vertical="center" wrapText="1"/>
      <protection hidden="1"/>
    </xf>
    <xf numFmtId="3" fontId="49" fillId="0" borderId="7" xfId="1" applyNumberFormat="1" applyFont="1" applyFill="1" applyBorder="1" applyAlignment="1" applyProtection="1">
      <alignment horizontal="left" vertical="center" wrapText="1"/>
      <protection hidden="1"/>
    </xf>
    <xf numFmtId="9" fontId="49" fillId="0" borderId="7" xfId="1" applyFont="1" applyFill="1" applyBorder="1" applyAlignment="1" applyProtection="1">
      <alignment horizontal="left" vertical="top" wrapText="1"/>
      <protection hidden="1"/>
    </xf>
    <xf numFmtId="9" fontId="49" fillId="0" borderId="7" xfId="1" applyFont="1" applyFill="1" applyBorder="1" applyAlignment="1" applyProtection="1">
      <alignment horizontal="left" vertical="center" wrapText="1"/>
      <protection hidden="1"/>
    </xf>
    <xf numFmtId="9" fontId="49" fillId="0" borderId="29" xfId="1" applyFont="1" applyFill="1" applyBorder="1" applyAlignment="1" applyProtection="1">
      <alignment horizontal="left" vertical="center" wrapText="1"/>
      <protection hidden="1"/>
    </xf>
    <xf numFmtId="0" fontId="49" fillId="0" borderId="0" xfId="0" applyFont="1" applyAlignment="1" applyProtection="1">
      <alignment horizontal="center" vertical="center"/>
      <protection hidden="1"/>
    </xf>
    <xf numFmtId="9" fontId="11" fillId="2" borderId="7" xfId="1" applyFont="1" applyFill="1" applyBorder="1" applyAlignment="1" applyProtection="1">
      <alignment horizontal="left" vertical="center" wrapText="1"/>
      <protection hidden="1"/>
    </xf>
    <xf numFmtId="3" fontId="49" fillId="2" borderId="7" xfId="1" applyNumberFormat="1" applyFont="1" applyFill="1" applyBorder="1" applyAlignment="1" applyProtection="1">
      <alignment horizontal="center" vertical="center" wrapText="1"/>
      <protection hidden="1"/>
    </xf>
    <xf numFmtId="9" fontId="49" fillId="2" borderId="7" xfId="1" applyFont="1" applyFill="1" applyBorder="1" applyAlignment="1" applyProtection="1">
      <alignment horizontal="center" vertical="center" wrapText="1"/>
      <protection hidden="1"/>
    </xf>
    <xf numFmtId="9" fontId="49" fillId="2" borderId="7" xfId="1" applyFont="1" applyFill="1" applyBorder="1" applyAlignment="1" applyProtection="1">
      <alignment horizontal="left" vertical="center" wrapText="1"/>
      <protection hidden="1"/>
    </xf>
    <xf numFmtId="3" fontId="11" fillId="2" borderId="7" xfId="1" applyNumberFormat="1" applyFont="1" applyFill="1" applyBorder="1" applyAlignment="1" applyProtection="1">
      <alignment horizontal="center" vertical="center" wrapText="1"/>
      <protection hidden="1"/>
    </xf>
    <xf numFmtId="9" fontId="11" fillId="2" borderId="7" xfId="0" applyNumberFormat="1" applyFont="1" applyFill="1" applyBorder="1" applyAlignment="1" applyProtection="1">
      <alignment horizontal="center" vertical="center" wrapText="1"/>
      <protection hidden="1"/>
    </xf>
    <xf numFmtId="9" fontId="11" fillId="2" borderId="7" xfId="1" applyFont="1" applyFill="1" applyBorder="1" applyAlignment="1" applyProtection="1">
      <alignment horizontal="center" vertical="center" wrapText="1"/>
    </xf>
    <xf numFmtId="0" fontId="11" fillId="2" borderId="7" xfId="0" applyFont="1" applyFill="1" applyBorder="1" applyAlignment="1">
      <alignment horizontal="center" vertical="center" wrapText="1"/>
    </xf>
    <xf numFmtId="0" fontId="11" fillId="16" borderId="7" xfId="0" applyFont="1" applyFill="1" applyBorder="1" applyAlignment="1">
      <alignment horizontal="left" vertical="center" wrapText="1"/>
    </xf>
    <xf numFmtId="0" fontId="53" fillId="0" borderId="36" xfId="0" applyFont="1" applyBorder="1" applyAlignment="1">
      <alignment horizontal="left" vertical="center" wrapText="1"/>
    </xf>
    <xf numFmtId="0" fontId="53" fillId="0" borderId="7" xfId="0" applyFont="1" applyBorder="1" applyAlignment="1">
      <alignment horizontal="left" vertical="center" wrapText="1"/>
    </xf>
    <xf numFmtId="14" fontId="11" fillId="0" borderId="36" xfId="1" applyNumberFormat="1" applyFont="1" applyFill="1" applyBorder="1" applyAlignment="1" applyProtection="1">
      <alignment horizontal="left" vertical="center" wrapText="1"/>
      <protection hidden="1"/>
    </xf>
    <xf numFmtId="0" fontId="11" fillId="2" borderId="7" xfId="0" applyFont="1" applyFill="1" applyBorder="1" applyAlignment="1">
      <alignment horizontal="left" vertical="center" wrapText="1"/>
    </xf>
    <xf numFmtId="3" fontId="49" fillId="0" borderId="7" xfId="1" applyNumberFormat="1" applyFont="1" applyFill="1" applyBorder="1" applyAlignment="1" applyProtection="1">
      <alignment vertical="center" wrapText="1"/>
      <protection hidden="1"/>
    </xf>
    <xf numFmtId="3" fontId="11" fillId="0" borderId="7" xfId="1" applyNumberFormat="1" applyFont="1" applyFill="1" applyBorder="1" applyAlignment="1" applyProtection="1">
      <alignment vertical="center" wrapText="1"/>
      <protection hidden="1"/>
    </xf>
    <xf numFmtId="0" fontId="11" fillId="0" borderId="7" xfId="0" applyFont="1" applyBorder="1" applyAlignment="1">
      <alignment horizontal="left" vertical="center" wrapText="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14" fontId="11" fillId="2" borderId="33" xfId="0" applyNumberFormat="1" applyFont="1" applyFill="1" applyBorder="1" applyAlignment="1" applyProtection="1">
      <alignment horizontal="center" vertical="center" wrapText="1"/>
      <protection hidden="1"/>
    </xf>
    <xf numFmtId="0" fontId="11" fillId="2" borderId="33" xfId="0" applyFont="1" applyFill="1" applyBorder="1" applyAlignment="1" applyProtection="1">
      <alignment vertical="center" wrapText="1"/>
      <protection hidden="1"/>
    </xf>
    <xf numFmtId="9" fontId="11" fillId="2" borderId="33" xfId="1" applyFont="1" applyFill="1" applyBorder="1" applyAlignment="1" applyProtection="1">
      <alignment horizontal="center" vertical="center" wrapText="1"/>
      <protection hidden="1"/>
    </xf>
    <xf numFmtId="3" fontId="48" fillId="0" borderId="33" xfId="1" applyNumberFormat="1" applyFont="1" applyFill="1" applyBorder="1" applyAlignment="1" applyProtection="1">
      <alignment horizontal="center" vertical="center" wrapText="1"/>
      <protection hidden="1"/>
    </xf>
    <xf numFmtId="9" fontId="48" fillId="0" borderId="33" xfId="1" applyFont="1" applyFill="1" applyBorder="1" applyAlignment="1" applyProtection="1">
      <alignment horizontal="center" vertical="center" wrapText="1"/>
      <protection hidden="1"/>
    </xf>
    <xf numFmtId="3" fontId="48" fillId="2" borderId="7" xfId="1" applyNumberFormat="1" applyFont="1" applyFill="1" applyBorder="1" applyAlignment="1" applyProtection="1">
      <alignment vertical="center" wrapText="1"/>
      <protection hidden="1"/>
    </xf>
    <xf numFmtId="3" fontId="48" fillId="0" borderId="7" xfId="1" applyNumberFormat="1" applyFont="1" applyFill="1" applyBorder="1" applyAlignment="1" applyProtection="1">
      <alignment vertical="center" wrapText="1"/>
      <protection hidden="1"/>
    </xf>
    <xf numFmtId="9" fontId="49" fillId="0" borderId="33" xfId="1" applyFont="1" applyFill="1" applyBorder="1" applyAlignment="1" applyProtection="1">
      <alignment horizontal="center" vertical="center" wrapText="1"/>
      <protection hidden="1"/>
    </xf>
    <xf numFmtId="9" fontId="50" fillId="0" borderId="33" xfId="1" applyFont="1" applyFill="1" applyBorder="1" applyAlignment="1" applyProtection="1">
      <alignment horizontal="center" vertical="center" wrapText="1"/>
      <protection hidden="1"/>
    </xf>
    <xf numFmtId="1" fontId="49" fillId="0" borderId="1" xfId="0" applyNumberFormat="1" applyFont="1" applyBorder="1" applyAlignment="1" applyProtection="1">
      <alignment horizontal="center" vertical="center" wrapText="1"/>
      <protection hidden="1"/>
    </xf>
    <xf numFmtId="9" fontId="11" fillId="0" borderId="7" xfId="1" applyFont="1" applyFill="1" applyBorder="1" applyAlignment="1" applyProtection="1">
      <alignment horizontal="center" vertical="center" wrapText="1"/>
    </xf>
    <xf numFmtId="9" fontId="11" fillId="0" borderId="7" xfId="16" applyNumberFormat="1" applyFont="1" applyFill="1" applyBorder="1" applyAlignment="1">
      <alignment horizontal="center" vertical="center" wrapText="1"/>
    </xf>
    <xf numFmtId="9" fontId="49" fillId="0" borderId="7" xfId="1" applyFont="1" applyFill="1" applyBorder="1" applyAlignment="1" applyProtection="1">
      <alignment vertical="center" wrapText="1"/>
      <protection hidden="1"/>
    </xf>
    <xf numFmtId="0" fontId="11" fillId="0" borderId="29" xfId="0" applyFont="1" applyBorder="1" applyAlignment="1">
      <alignment horizontal="left" vertical="center" wrapText="1"/>
    </xf>
    <xf numFmtId="9" fontId="11" fillId="0" borderId="7" xfId="0" applyNumberFormat="1" applyFont="1" applyBorder="1" applyAlignment="1">
      <alignment horizontal="center" vertical="center" wrapText="1"/>
    </xf>
    <xf numFmtId="14" fontId="49" fillId="0" borderId="7" xfId="1" applyNumberFormat="1" applyFont="1" applyFill="1" applyBorder="1" applyAlignment="1" applyProtection="1">
      <alignment horizontal="left" vertical="center" wrapText="1"/>
      <protection hidden="1"/>
    </xf>
    <xf numFmtId="3" fontId="11" fillId="0" borderId="7" xfId="1" applyNumberFormat="1" applyFont="1" applyFill="1" applyBorder="1" applyAlignment="1" applyProtection="1">
      <alignment horizontal="left" vertical="center" wrapText="1"/>
      <protection hidden="1"/>
    </xf>
    <xf numFmtId="0" fontId="53" fillId="0" borderId="33" xfId="0" applyFont="1" applyBorder="1" applyAlignment="1">
      <alignment horizontal="left" vertical="center" wrapText="1"/>
    </xf>
    <xf numFmtId="3" fontId="11" fillId="0" borderId="7" xfId="0" applyNumberFormat="1" applyFont="1" applyBorder="1" applyAlignment="1">
      <alignment horizontal="center" vertical="center" wrapText="1"/>
    </xf>
    <xf numFmtId="0" fontId="11" fillId="0" borderId="38" xfId="0" applyFont="1" applyBorder="1" applyAlignment="1">
      <alignment horizontal="left" vertical="center" wrapText="1"/>
    </xf>
    <xf numFmtId="0" fontId="11" fillId="0" borderId="36" xfId="0" applyFont="1" applyBorder="1" applyAlignment="1">
      <alignment horizontal="left" vertical="center" wrapText="1"/>
    </xf>
    <xf numFmtId="0" fontId="11" fillId="0" borderId="39" xfId="0" applyFont="1" applyBorder="1" applyAlignment="1">
      <alignment horizontal="left" vertical="center" wrapText="1"/>
    </xf>
    <xf numFmtId="9" fontId="11" fillId="2" borderId="7" xfId="0" applyNumberFormat="1" applyFont="1" applyFill="1" applyBorder="1" applyAlignment="1" applyProtection="1">
      <alignment horizontal="center" vertical="center"/>
      <protection hidden="1"/>
    </xf>
    <xf numFmtId="0" fontId="53" fillId="0" borderId="7" xfId="0" applyFont="1" applyBorder="1" applyAlignment="1">
      <alignment vertical="center" wrapText="1"/>
    </xf>
    <xf numFmtId="9" fontId="49" fillId="0" borderId="36" xfId="1" applyFont="1" applyFill="1" applyBorder="1" applyAlignment="1" applyProtection="1">
      <alignment vertical="center" wrapText="1"/>
      <protection hidden="1"/>
    </xf>
    <xf numFmtId="9" fontId="49" fillId="2" borderId="1" xfId="0" applyNumberFormat="1" applyFont="1" applyFill="1" applyBorder="1" applyAlignment="1" applyProtection="1">
      <alignment horizontal="center" vertical="center" wrapText="1"/>
      <protection hidden="1"/>
    </xf>
    <xf numFmtId="0" fontId="11" fillId="0" borderId="0" xfId="0" applyFont="1" applyAlignment="1">
      <alignment horizontal="center" vertical="center" wrapText="1"/>
    </xf>
    <xf numFmtId="0" fontId="11" fillId="0" borderId="33" xfId="0" applyFont="1" applyBorder="1" applyAlignment="1">
      <alignment horizontal="left" vertical="center" wrapText="1"/>
    </xf>
    <xf numFmtId="9" fontId="49" fillId="2" borderId="7" xfId="1" applyFont="1" applyFill="1" applyBorder="1" applyAlignment="1" applyProtection="1">
      <alignment vertical="center" wrapText="1"/>
      <protection hidden="1"/>
    </xf>
    <xf numFmtId="9" fontId="49" fillId="0" borderId="29" xfId="1" applyFont="1" applyFill="1" applyBorder="1" applyAlignment="1" applyProtection="1">
      <alignment horizontal="center" vertical="center" wrapText="1"/>
      <protection hidden="1"/>
    </xf>
    <xf numFmtId="14" fontId="49" fillId="0" borderId="36" xfId="1" applyNumberFormat="1" applyFont="1" applyFill="1" applyBorder="1" applyAlignment="1" applyProtection="1">
      <alignment horizontal="left" vertical="center" wrapText="1"/>
      <protection hidden="1"/>
    </xf>
    <xf numFmtId="9" fontId="49" fillId="0" borderId="36" xfId="1" applyFont="1" applyFill="1" applyBorder="1" applyAlignment="1" applyProtection="1">
      <alignment horizontal="center" vertical="center" wrapText="1"/>
      <protection hidden="1"/>
    </xf>
    <xf numFmtId="9" fontId="54" fillId="0" borderId="29" xfId="1" applyFont="1" applyFill="1" applyBorder="1" applyAlignment="1" applyProtection="1">
      <alignment horizontal="left" vertical="center" wrapText="1"/>
      <protection hidden="1"/>
    </xf>
    <xf numFmtId="165" fontId="49" fillId="0" borderId="7" xfId="1" applyNumberFormat="1" applyFont="1" applyFill="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3" fontId="55" fillId="0" borderId="7" xfId="1" applyNumberFormat="1" applyFont="1" applyFill="1" applyBorder="1" applyAlignment="1" applyProtection="1">
      <alignment horizontal="center" vertical="center" wrapText="1"/>
      <protection hidden="1"/>
    </xf>
    <xf numFmtId="9" fontId="55" fillId="0" borderId="7" xfId="1" applyFont="1" applyFill="1" applyBorder="1" applyAlignment="1" applyProtection="1">
      <alignment horizontal="center" vertical="center" wrapText="1"/>
      <protection hidden="1"/>
    </xf>
    <xf numFmtId="9" fontId="56" fillId="0" borderId="36" xfId="1" applyFont="1" applyFill="1" applyBorder="1" applyAlignment="1" applyProtection="1">
      <alignment horizontal="left" vertical="center" wrapText="1"/>
      <protection hidden="1"/>
    </xf>
    <xf numFmtId="9" fontId="11" fillId="0" borderId="36" xfId="1" applyFont="1" applyFill="1" applyBorder="1" applyAlignment="1" applyProtection="1">
      <alignment vertical="center" wrapText="1"/>
      <protection hidden="1"/>
    </xf>
    <xf numFmtId="9" fontId="55" fillId="0" borderId="36" xfId="1" applyFont="1" applyFill="1" applyBorder="1" applyAlignment="1" applyProtection="1">
      <alignment horizontal="left" vertical="center" wrapText="1"/>
      <protection hidden="1"/>
    </xf>
    <xf numFmtId="1" fontId="11" fillId="0" borderId="7" xfId="1" applyNumberFormat="1" applyFont="1" applyFill="1" applyBorder="1" applyAlignment="1" applyProtection="1">
      <alignment horizontal="center" vertical="center" wrapText="1"/>
      <protection hidden="1"/>
    </xf>
    <xf numFmtId="9" fontId="55" fillId="0" borderId="7" xfId="1" applyFont="1" applyFill="1" applyBorder="1" applyAlignment="1" applyProtection="1">
      <alignment horizontal="left" vertical="center" wrapText="1"/>
      <protection hidden="1"/>
    </xf>
    <xf numFmtId="3" fontId="55" fillId="0" borderId="29" xfId="1" applyNumberFormat="1" applyFont="1" applyFill="1" applyBorder="1" applyAlignment="1" applyProtection="1">
      <alignment horizontal="center" vertical="center" wrapText="1"/>
      <protection hidden="1"/>
    </xf>
    <xf numFmtId="9" fontId="55" fillId="0" borderId="36" xfId="1" applyFont="1" applyFill="1" applyBorder="1" applyAlignment="1" applyProtection="1">
      <alignment horizontal="center" vertical="center" wrapText="1"/>
      <protection hidden="1"/>
    </xf>
    <xf numFmtId="9" fontId="57" fillId="0" borderId="29" xfId="1" applyFont="1" applyFill="1" applyBorder="1" applyAlignment="1" applyProtection="1">
      <alignment horizontal="left" vertical="center" wrapText="1"/>
      <protection hidden="1"/>
    </xf>
    <xf numFmtId="0" fontId="11" fillId="0" borderId="0" xfId="0" applyFont="1" applyAlignment="1" applyProtection="1">
      <alignment horizontal="center" vertical="center"/>
      <protection hidden="1"/>
    </xf>
    <xf numFmtId="9" fontId="11" fillId="0" borderId="7" xfId="1" applyFont="1" applyFill="1" applyBorder="1" applyAlignment="1" applyProtection="1">
      <alignment vertical="center" wrapText="1"/>
      <protection hidden="1"/>
    </xf>
    <xf numFmtId="9" fontId="48" fillId="0" borderId="7" xfId="1" applyFont="1" applyFill="1" applyBorder="1" applyAlignment="1" applyProtection="1">
      <alignment horizontal="justify" vertical="center" wrapText="1"/>
      <protection hidden="1"/>
    </xf>
    <xf numFmtId="9" fontId="48" fillId="0" borderId="36" xfId="1" applyFont="1" applyFill="1" applyBorder="1" applyAlignment="1" applyProtection="1">
      <alignment horizontal="justify" vertical="center" wrapText="1"/>
      <protection hidden="1"/>
    </xf>
    <xf numFmtId="165" fontId="48" fillId="0" borderId="7" xfId="1" applyNumberFormat="1" applyFont="1" applyFill="1" applyBorder="1" applyAlignment="1" applyProtection="1">
      <alignment horizontal="center" vertical="center" wrapText="1"/>
      <protection hidden="1"/>
    </xf>
    <xf numFmtId="3" fontId="49" fillId="0" borderId="7" xfId="1" applyNumberFormat="1" applyFont="1" applyFill="1" applyBorder="1" applyAlignment="1" applyProtection="1">
      <alignment horizontal="justify" vertical="center" wrapText="1"/>
      <protection hidden="1"/>
    </xf>
    <xf numFmtId="9" fontId="11" fillId="0" borderId="7" xfId="1" applyFont="1" applyFill="1" applyBorder="1" applyAlignment="1">
      <alignment horizontal="center" vertical="center" wrapText="1"/>
    </xf>
    <xf numFmtId="0" fontId="49" fillId="0" borderId="7" xfId="0" applyFont="1" applyBorder="1" applyAlignment="1" applyProtection="1">
      <alignment horizontal="center" vertical="center"/>
      <protection hidden="1"/>
    </xf>
    <xf numFmtId="9" fontId="49" fillId="0" borderId="7" xfId="1" applyFont="1" applyFill="1" applyBorder="1" applyAlignment="1" applyProtection="1">
      <alignment horizontal="center" vertical="center"/>
      <protection hidden="1"/>
    </xf>
    <xf numFmtId="2" fontId="49" fillId="0" borderId="7" xfId="1" applyNumberFormat="1" applyFont="1" applyFill="1" applyBorder="1" applyAlignment="1" applyProtection="1">
      <alignment horizontal="left" vertical="center" wrapText="1"/>
      <protection hidden="1"/>
    </xf>
    <xf numFmtId="0" fontId="49" fillId="2" borderId="43" xfId="0" applyFont="1" applyFill="1" applyBorder="1" applyAlignment="1" applyProtection="1">
      <alignment horizontal="center" vertical="center"/>
      <protection hidden="1"/>
    </xf>
    <xf numFmtId="9" fontId="11" fillId="2" borderId="1" xfId="1" applyFont="1" applyFill="1" applyBorder="1" applyAlignment="1" applyProtection="1">
      <alignment horizontal="center" vertical="center" wrapText="1"/>
      <protection hidden="1"/>
    </xf>
    <xf numFmtId="9" fontId="11" fillId="0" borderId="36" xfId="1" applyFont="1" applyFill="1" applyBorder="1" applyAlignment="1" applyProtection="1">
      <alignment horizontal="justify" vertical="center" wrapText="1"/>
      <protection hidden="1"/>
    </xf>
    <xf numFmtId="1" fontId="49" fillId="0" borderId="7" xfId="1" applyNumberFormat="1" applyFont="1" applyFill="1" applyBorder="1" applyAlignment="1" applyProtection="1">
      <alignment horizontal="center" vertical="center" wrapText="1"/>
      <protection hidden="1"/>
    </xf>
    <xf numFmtId="9" fontId="49" fillId="0" borderId="29" xfId="1" applyFont="1" applyFill="1" applyBorder="1" applyAlignment="1" applyProtection="1">
      <alignment horizontal="justify" vertical="center" wrapText="1"/>
      <protection hidden="1"/>
    </xf>
    <xf numFmtId="14" fontId="11" fillId="2" borderId="7" xfId="0" applyNumberFormat="1" applyFont="1" applyFill="1" applyBorder="1" applyAlignment="1" applyProtection="1">
      <alignment horizontal="left" vertical="center" wrapText="1"/>
      <protection hidden="1"/>
    </xf>
    <xf numFmtId="0" fontId="49" fillId="0" borderId="0" xfId="0" applyFont="1" applyAlignment="1">
      <alignment vertical="center" wrapText="1"/>
    </xf>
    <xf numFmtId="0" fontId="11" fillId="0" borderId="7" xfId="0" applyFont="1" applyBorder="1" applyAlignment="1" applyProtection="1">
      <alignment vertical="center" wrapText="1"/>
      <protection hidden="1"/>
    </xf>
    <xf numFmtId="3" fontId="51" fillId="0" borderId="7" xfId="1" applyNumberFormat="1" applyFont="1" applyFill="1" applyBorder="1" applyAlignment="1" applyProtection="1">
      <alignment horizontal="center" vertical="center" wrapText="1"/>
      <protection hidden="1"/>
    </xf>
    <xf numFmtId="9" fontId="51" fillId="0" borderId="7" xfId="1" applyFont="1" applyFill="1" applyBorder="1" applyAlignment="1" applyProtection="1">
      <alignment horizontal="left" vertical="center" wrapText="1"/>
      <protection hidden="1"/>
    </xf>
    <xf numFmtId="10" fontId="48" fillId="0" borderId="7" xfId="1" applyNumberFormat="1" applyFont="1" applyFill="1" applyBorder="1" applyAlignment="1" applyProtection="1">
      <alignment horizontal="center" vertical="center" wrapText="1"/>
      <protection hidden="1"/>
    </xf>
    <xf numFmtId="3" fontId="49" fillId="2" borderId="1" xfId="0" applyNumberFormat="1" applyFont="1" applyFill="1" applyBorder="1" applyAlignment="1" applyProtection="1">
      <alignment horizontal="center" vertical="center" wrapText="1"/>
      <protection hidden="1"/>
    </xf>
    <xf numFmtId="0" fontId="11" fillId="2" borderId="7" xfId="17" applyNumberFormat="1" applyFont="1" applyFill="1" applyBorder="1" applyAlignment="1" applyProtection="1">
      <alignment horizontal="left" vertical="center" wrapText="1"/>
      <protection locked="0" hidden="1"/>
    </xf>
    <xf numFmtId="3" fontId="48" fillId="2" borderId="7" xfId="1" applyNumberFormat="1" applyFont="1" applyFill="1" applyBorder="1" applyAlignment="1" applyProtection="1">
      <alignment horizontal="left" vertical="center" wrapText="1"/>
      <protection hidden="1"/>
    </xf>
    <xf numFmtId="0" fontId="11" fillId="0" borderId="7" xfId="17" applyNumberFormat="1" applyFont="1" applyFill="1" applyBorder="1" applyAlignment="1" applyProtection="1">
      <alignment horizontal="left" vertical="center" wrapText="1"/>
      <protection locked="0" hidden="1"/>
    </xf>
    <xf numFmtId="3" fontId="49" fillId="2" borderId="7" xfId="1" applyNumberFormat="1" applyFont="1" applyFill="1" applyBorder="1" applyAlignment="1" applyProtection="1">
      <alignment vertical="center" wrapText="1"/>
      <protection hidden="1"/>
    </xf>
    <xf numFmtId="9" fontId="49" fillId="0" borderId="36" xfId="1" applyFont="1" applyFill="1" applyBorder="1" applyAlignment="1" applyProtection="1">
      <alignment horizontal="justify" vertical="top" wrapText="1"/>
      <protection hidden="1"/>
    </xf>
    <xf numFmtId="43" fontId="48" fillId="0" borderId="1" xfId="0" applyNumberFormat="1" applyFont="1" applyBorder="1" applyAlignment="1" applyProtection="1">
      <alignment horizontal="center" vertical="center" wrapText="1"/>
      <protection hidden="1"/>
    </xf>
    <xf numFmtId="9" fontId="48" fillId="0" borderId="1" xfId="1" applyFont="1" applyFill="1" applyBorder="1" applyAlignment="1" applyProtection="1">
      <alignment horizontal="center" vertical="center" wrapText="1"/>
      <protection hidden="1"/>
    </xf>
    <xf numFmtId="0" fontId="48" fillId="0" borderId="1" xfId="0" applyFont="1" applyBorder="1" applyAlignment="1" applyProtection="1">
      <alignment horizontal="center" vertical="center" wrapText="1"/>
      <protection hidden="1"/>
    </xf>
    <xf numFmtId="9" fontId="48" fillId="0" borderId="1" xfId="12" applyNumberFormat="1" applyFont="1" applyFill="1" applyBorder="1" applyAlignment="1" applyProtection="1">
      <alignment horizontal="center" vertical="center" wrapText="1"/>
      <protection hidden="1"/>
    </xf>
    <xf numFmtId="0" fontId="53" fillId="2" borderId="7" xfId="0" applyFont="1" applyFill="1" applyBorder="1" applyAlignment="1" applyProtection="1">
      <alignment horizontal="left" vertical="center" wrapText="1"/>
      <protection hidden="1"/>
    </xf>
    <xf numFmtId="165" fontId="11" fillId="2" borderId="7" xfId="0" applyNumberFormat="1" applyFont="1" applyFill="1" applyBorder="1" applyAlignment="1" applyProtection="1">
      <alignment horizontal="center" vertical="center" wrapText="1"/>
      <protection hidden="1"/>
    </xf>
    <xf numFmtId="0" fontId="49" fillId="0" borderId="36" xfId="1" applyNumberFormat="1" applyFont="1" applyFill="1" applyBorder="1" applyAlignment="1" applyProtection="1">
      <alignment horizontal="left" vertical="center" wrapText="1"/>
      <protection hidden="1"/>
    </xf>
    <xf numFmtId="0" fontId="49" fillId="0" borderId="7" xfId="1" applyNumberFormat="1" applyFont="1" applyFill="1" applyBorder="1" applyAlignment="1" applyProtection="1">
      <alignment horizontal="left" vertical="center" wrapText="1"/>
      <protection hidden="1"/>
    </xf>
    <xf numFmtId="9" fontId="53" fillId="0" borderId="36" xfId="1" applyFont="1" applyFill="1" applyBorder="1" applyAlignment="1" applyProtection="1">
      <alignment horizontal="left" vertical="center" wrapText="1"/>
      <protection hidden="1"/>
    </xf>
    <xf numFmtId="14" fontId="49" fillId="0" borderId="36" xfId="1" applyNumberFormat="1" applyFont="1" applyFill="1" applyBorder="1" applyAlignment="1" applyProtection="1">
      <alignment horizontal="left" vertical="top" wrapText="1"/>
      <protection hidden="1"/>
    </xf>
    <xf numFmtId="3" fontId="53" fillId="0" borderId="7" xfId="0" applyNumberFormat="1" applyFont="1" applyBorder="1" applyAlignment="1">
      <alignment horizontal="center" vertical="center" wrapText="1"/>
    </xf>
    <xf numFmtId="3" fontId="53" fillId="0" borderId="29" xfId="0" applyNumberFormat="1" applyFont="1" applyBorder="1" applyAlignment="1">
      <alignment horizontal="center" vertical="center" wrapText="1"/>
    </xf>
    <xf numFmtId="9" fontId="49" fillId="0" borderId="7" xfId="1" applyFont="1" applyBorder="1" applyAlignment="1" applyProtection="1">
      <alignment horizontal="center" vertical="center" wrapText="1"/>
      <protection hidden="1"/>
    </xf>
    <xf numFmtId="9" fontId="49" fillId="2" borderId="1" xfId="0" applyNumberFormat="1" applyFont="1" applyFill="1" applyBorder="1" applyAlignment="1" applyProtection="1">
      <alignment horizontal="center" vertical="center"/>
      <protection hidden="1"/>
    </xf>
    <xf numFmtId="0" fontId="11" fillId="2" borderId="29" xfId="0" applyFont="1" applyFill="1" applyBorder="1" applyAlignment="1" applyProtection="1">
      <alignment horizontal="center" vertical="center"/>
      <protection hidden="1"/>
    </xf>
    <xf numFmtId="9" fontId="16" fillId="0" borderId="7" xfId="1" applyFont="1" applyFill="1" applyBorder="1" applyAlignment="1" applyProtection="1">
      <alignment horizontal="justify" vertical="center" wrapText="1"/>
      <protection hidden="1"/>
    </xf>
    <xf numFmtId="3" fontId="49" fillId="0" borderId="29" xfId="1" applyNumberFormat="1" applyFont="1" applyFill="1" applyBorder="1" applyAlignment="1" applyProtection="1">
      <alignment horizontal="left" vertical="center" wrapText="1"/>
      <protection hidden="1"/>
    </xf>
    <xf numFmtId="9" fontId="11" fillId="0" borderId="7" xfId="1" applyFont="1" applyFill="1" applyBorder="1" applyAlignment="1" applyProtection="1">
      <alignment horizontal="justify" vertical="center" wrapText="1"/>
      <protection hidden="1"/>
    </xf>
    <xf numFmtId="14" fontId="49" fillId="0" borderId="7" xfId="1" applyNumberFormat="1" applyFont="1" applyFill="1" applyBorder="1" applyAlignment="1" applyProtection="1">
      <alignment horizontal="justify" vertical="center" wrapText="1"/>
      <protection hidden="1"/>
    </xf>
    <xf numFmtId="3" fontId="48" fillId="0" borderId="7" xfId="1" applyNumberFormat="1" applyFont="1" applyFill="1" applyBorder="1" applyAlignment="1" applyProtection="1">
      <alignment horizontal="left" vertical="center" wrapText="1"/>
      <protection hidden="1"/>
    </xf>
    <xf numFmtId="3" fontId="48" fillId="0" borderId="29" xfId="1" applyNumberFormat="1" applyFont="1" applyFill="1" applyBorder="1" applyAlignment="1" applyProtection="1">
      <alignment horizontal="left" vertical="center" wrapText="1"/>
      <protection hidden="1"/>
    </xf>
    <xf numFmtId="0" fontId="53" fillId="0" borderId="25" xfId="0" applyFont="1" applyBorder="1" applyAlignment="1">
      <alignment horizontal="left" vertical="center" wrapText="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vertical="center"/>
      <protection hidden="1"/>
    </xf>
    <xf numFmtId="9" fontId="11" fillId="0" borderId="36" xfId="1" applyFont="1" applyFill="1" applyBorder="1" applyAlignment="1" applyProtection="1">
      <alignment horizontal="left" vertical="top" wrapText="1"/>
      <protection hidden="1"/>
    </xf>
    <xf numFmtId="14" fontId="11" fillId="0" borderId="7" xfId="0" applyNumberFormat="1" applyFont="1" applyBorder="1" applyAlignment="1" applyProtection="1">
      <alignment horizontal="left" vertical="center" wrapText="1"/>
      <protection hidden="1"/>
    </xf>
    <xf numFmtId="0" fontId="49" fillId="28" borderId="7" xfId="0" applyFont="1" applyFill="1" applyBorder="1" applyAlignment="1">
      <alignment horizontal="center" vertical="center" wrapText="1"/>
    </xf>
    <xf numFmtId="0" fontId="49" fillId="28" borderId="7" xfId="0" applyFont="1" applyFill="1" applyBorder="1" applyAlignment="1">
      <alignment horizontal="left" vertical="center" wrapText="1"/>
    </xf>
    <xf numFmtId="0" fontId="49" fillId="28" borderId="33" xfId="0" applyFont="1" applyFill="1" applyBorder="1" applyAlignment="1">
      <alignment horizontal="left" vertical="center" wrapText="1"/>
    </xf>
    <xf numFmtId="0" fontId="49" fillId="28" borderId="33" xfId="0" applyFont="1" applyFill="1" applyBorder="1" applyAlignment="1">
      <alignment horizontal="center" vertical="center" wrapText="1"/>
    </xf>
    <xf numFmtId="14" fontId="49" fillId="2" borderId="7" xfId="18" applyNumberFormat="1" applyFont="1" applyFill="1" applyBorder="1" applyAlignment="1" applyProtection="1">
      <alignment horizontal="center" vertical="center" wrapText="1"/>
      <protection hidden="1"/>
    </xf>
    <xf numFmtId="0" fontId="49" fillId="2" borderId="33" xfId="0" applyFont="1" applyFill="1" applyBorder="1" applyAlignment="1">
      <alignment horizontal="left" vertical="center" wrapText="1"/>
    </xf>
    <xf numFmtId="0" fontId="49" fillId="2" borderId="33" xfId="0" applyFont="1" applyFill="1" applyBorder="1" applyAlignment="1">
      <alignment horizontal="center" vertical="center"/>
    </xf>
    <xf numFmtId="0" fontId="49" fillId="28" borderId="33" xfId="0" applyFont="1" applyFill="1" applyBorder="1" applyAlignment="1">
      <alignment horizontal="center" vertical="center"/>
    </xf>
    <xf numFmtId="9" fontId="49" fillId="28" borderId="33" xfId="0" applyNumberFormat="1" applyFont="1" applyFill="1" applyBorder="1" applyAlignment="1">
      <alignment horizontal="center" vertical="center" wrapText="1"/>
    </xf>
    <xf numFmtId="3" fontId="48" fillId="2" borderId="7" xfId="1" applyNumberFormat="1" applyFont="1" applyFill="1" applyBorder="1" applyAlignment="1" applyProtection="1">
      <alignment horizontal="center" vertical="center" wrapText="1"/>
      <protection hidden="1"/>
    </xf>
    <xf numFmtId="9" fontId="48" fillId="2" borderId="7" xfId="1" applyFont="1" applyFill="1" applyBorder="1" applyAlignment="1" applyProtection="1">
      <alignment horizontal="center" vertical="center" wrapText="1"/>
      <protection hidden="1"/>
    </xf>
    <xf numFmtId="3" fontId="49" fillId="2" borderId="7" xfId="1" applyNumberFormat="1" applyFont="1" applyFill="1" applyBorder="1" applyAlignment="1" applyProtection="1">
      <alignment horizontal="left" vertical="center" wrapText="1"/>
      <protection hidden="1"/>
    </xf>
    <xf numFmtId="3" fontId="48" fillId="2" borderId="29" xfId="1" applyNumberFormat="1" applyFont="1" applyFill="1" applyBorder="1" applyAlignment="1" applyProtection="1">
      <alignment horizontal="center" vertical="center" wrapText="1"/>
      <protection hidden="1"/>
    </xf>
    <xf numFmtId="9" fontId="49" fillId="2" borderId="7" xfId="19" applyFont="1" applyFill="1" applyBorder="1" applyAlignment="1" applyProtection="1">
      <alignment horizontal="center" vertical="center" wrapText="1"/>
      <protection hidden="1"/>
    </xf>
    <xf numFmtId="9" fontId="49" fillId="2" borderId="36" xfId="1" applyFont="1" applyFill="1" applyBorder="1" applyAlignment="1" applyProtection="1">
      <alignment horizontal="center" vertical="center" wrapText="1"/>
      <protection hidden="1"/>
    </xf>
    <xf numFmtId="9" fontId="48" fillId="0" borderId="29" xfId="1" applyFont="1" applyFill="1" applyBorder="1" applyAlignment="1" applyProtection="1">
      <alignment horizontal="left" vertical="center" wrapText="1"/>
      <protection hidden="1"/>
    </xf>
    <xf numFmtId="0" fontId="49" fillId="23" borderId="0" xfId="0" applyFont="1" applyFill="1" applyAlignment="1" applyProtection="1">
      <alignment horizontal="center" vertical="center"/>
      <protection hidden="1"/>
    </xf>
    <xf numFmtId="9" fontId="49" fillId="2" borderId="36" xfId="1" applyFont="1" applyFill="1" applyBorder="1" applyAlignment="1" applyProtection="1">
      <alignment horizontal="left" vertical="center" wrapText="1"/>
      <protection hidden="1"/>
    </xf>
    <xf numFmtId="0" fontId="53" fillId="16" borderId="7" xfId="0" applyFont="1" applyFill="1" applyBorder="1" applyAlignment="1">
      <alignment horizontal="left" vertical="center" wrapText="1"/>
    </xf>
    <xf numFmtId="0" fontId="49" fillId="16" borderId="7" xfId="0" applyFont="1" applyFill="1" applyBorder="1" applyAlignment="1">
      <alignment horizontal="left" vertical="center" wrapText="1"/>
    </xf>
    <xf numFmtId="3" fontId="49" fillId="2" borderId="29" xfId="1" applyNumberFormat="1" applyFont="1" applyFill="1" applyBorder="1" applyAlignment="1" applyProtection="1">
      <alignment horizontal="center" vertical="center" wrapText="1"/>
      <protection hidden="1"/>
    </xf>
    <xf numFmtId="9" fontId="48" fillId="2" borderId="36" xfId="1" applyFont="1" applyFill="1" applyBorder="1" applyAlignment="1" applyProtection="1">
      <alignment horizontal="center" vertical="center" wrapText="1"/>
      <protection hidden="1"/>
    </xf>
    <xf numFmtId="0" fontId="49" fillId="16" borderId="7" xfId="0" applyFont="1" applyFill="1" applyBorder="1" applyAlignment="1">
      <alignment horizontal="center" vertical="center" wrapText="1"/>
    </xf>
    <xf numFmtId="0" fontId="49" fillId="16" borderId="33" xfId="0" applyFont="1" applyFill="1" applyBorder="1" applyAlignment="1">
      <alignment horizontal="center" vertical="center" wrapText="1"/>
    </xf>
    <xf numFmtId="0" fontId="49" fillId="16" borderId="33" xfId="0" applyFont="1" applyFill="1" applyBorder="1" applyAlignment="1">
      <alignment horizontal="left" vertical="center" wrapText="1"/>
    </xf>
    <xf numFmtId="0" fontId="49" fillId="0" borderId="33" xfId="0" applyFont="1" applyBorder="1" applyAlignment="1">
      <alignment horizontal="left" vertical="center" wrapText="1"/>
    </xf>
    <xf numFmtId="0" fontId="49" fillId="0" borderId="33" xfId="0" applyFont="1" applyBorder="1" applyAlignment="1">
      <alignment horizontal="center" vertical="center"/>
    </xf>
    <xf numFmtId="0" fontId="49" fillId="16" borderId="33" xfId="0" applyFont="1" applyFill="1" applyBorder="1" applyAlignment="1">
      <alignment horizontal="center" vertical="center"/>
    </xf>
    <xf numFmtId="9" fontId="49" fillId="16" borderId="33" xfId="0" applyNumberFormat="1" applyFont="1" applyFill="1" applyBorder="1" applyAlignment="1">
      <alignment horizontal="center" vertical="center" wrapText="1"/>
    </xf>
    <xf numFmtId="43" fontId="49" fillId="2" borderId="1" xfId="0" applyNumberFormat="1" applyFont="1" applyFill="1" applyBorder="1" applyAlignment="1" applyProtection="1">
      <alignment horizontal="center" vertical="center" wrapText="1"/>
      <protection hidden="1"/>
    </xf>
    <xf numFmtId="0" fontId="49" fillId="2" borderId="1" xfId="0" applyFont="1" applyFill="1" applyBorder="1" applyAlignment="1" applyProtection="1">
      <alignment horizontal="center" vertical="center" wrapText="1"/>
      <protection hidden="1"/>
    </xf>
    <xf numFmtId="0" fontId="49" fillId="2" borderId="0" xfId="0" applyFont="1" applyFill="1" applyAlignment="1" applyProtection="1">
      <alignment vertical="center"/>
      <protection hidden="1"/>
    </xf>
    <xf numFmtId="0" fontId="49" fillId="2" borderId="0" xfId="0" applyFont="1" applyFill="1" applyAlignment="1" applyProtection="1">
      <alignment horizontal="left" vertical="center"/>
      <protection hidden="1"/>
    </xf>
    <xf numFmtId="9" fontId="49" fillId="2" borderId="0" xfId="1" applyFont="1" applyFill="1" applyAlignment="1" applyProtection="1">
      <alignment horizontal="center" vertical="center"/>
      <protection hidden="1"/>
    </xf>
  </cellXfs>
  <cellStyles count="20">
    <cellStyle name="Incorrecto" xfId="6" builtinId="27"/>
    <cellStyle name="Millares" xfId="12" builtinId="3"/>
    <cellStyle name="Millares [0] 2" xfId="2" xr:uid="{00000000-0005-0000-0000-000001000000}"/>
    <cellStyle name="Millares [0] 2 2" xfId="5" xr:uid="{00000000-0005-0000-0000-000002000000}"/>
    <cellStyle name="Millares 2" xfId="17" xr:uid="{7620D841-32C1-4134-A615-274801802398}"/>
    <cellStyle name="Moneda 2" xfId="16" xr:uid="{1B0EA26E-0ADF-4C30-889B-BB879B86CBA5}"/>
    <cellStyle name="Neutral" xfId="7" builtinId="28"/>
    <cellStyle name="Normal" xfId="0" builtinId="0"/>
    <cellStyle name="Normal 18" xfId="4" xr:uid="{00000000-0005-0000-0000-000005000000}"/>
    <cellStyle name="Normal 2" xfId="3" xr:uid="{00000000-0005-0000-0000-000006000000}"/>
    <cellStyle name="Normal 2 2" xfId="14" xr:uid="{12DF4A2B-E002-4EF5-94C3-44A6F394DB3A}"/>
    <cellStyle name="Normal 3" xfId="9" xr:uid="{46B4797E-C512-412F-8BEE-7DEC7BA78D8F}"/>
    <cellStyle name="Normal 4" xfId="13" xr:uid="{B33A532C-0949-4F57-ABAC-CE4614E31039}"/>
    <cellStyle name="Normal 4 2" xfId="11" xr:uid="{FFF57552-5767-4C8D-89BC-98A73DF153BF}"/>
    <cellStyle name="Normal 7 2" xfId="18" xr:uid="{9082AB36-50AF-490D-81BE-991DD761A941}"/>
    <cellStyle name="Porcentaje" xfId="1" builtinId="5"/>
    <cellStyle name="Porcentaje 2" xfId="10" xr:uid="{F5BDEDE8-A5C7-4B5D-A84C-583206C3769E}"/>
    <cellStyle name="Porcentaje 2 2" xfId="15" xr:uid="{F8F61858-E842-4E11-AFA6-7243FB89B48D}"/>
    <cellStyle name="Porcentaje 3" xfId="8" xr:uid="{4DC293BE-51FD-4A80-BDE1-B124A042B82F}"/>
    <cellStyle name="Porcentaje 5 2" xfId="19" xr:uid="{8718FC7B-48C1-4ED6-B0B5-FB813CCEF55E}"/>
  </cellStyles>
  <dxfs count="51">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protection locked="0" hidden="0"/>
    </dxf>
    <dxf>
      <font>
        <b val="0"/>
        <i val="0"/>
        <strike val="0"/>
        <condense val="0"/>
        <extend val="0"/>
        <outline val="0"/>
        <shadow val="0"/>
        <u val="none"/>
        <vertAlign val="baseline"/>
        <sz val="10"/>
        <color auto="1"/>
        <name val="Arial"/>
        <family val="2"/>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protection locked="0"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protection locked="1"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right style="hair">
          <color indexed="64"/>
        </right>
        <top style="hair">
          <color indexed="64"/>
        </top>
        <bottom style="hair">
          <color indexed="64"/>
        </bottom>
        <vertical/>
        <horizontal/>
      </border>
      <protection locked="1" hidden="0"/>
    </dxf>
    <dxf>
      <border outline="0">
        <top style="thin">
          <color indexed="64"/>
        </top>
      </border>
    </dxf>
    <dxf>
      <protection locked="0" hidden="0"/>
    </dxf>
    <dxf>
      <border outline="0">
        <bottom style="thin">
          <color indexed="64"/>
        </bottom>
      </border>
    </dxf>
    <dxf>
      <protection locked="0" hidden="0"/>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alignment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9" formatCode="d/mm/yyyy"/>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9" formatCode="d/mm/yyyy"/>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border outline="0">
        <top style="thin">
          <color indexed="64"/>
        </top>
        <bottom style="hair">
          <color indexed="64"/>
        </bottom>
      </border>
    </dxf>
    <dxf>
      <alignment textRotation="0" wrapText="1" indent="0" justifyLastLine="0" shrinkToFit="0" readingOrder="0"/>
      <protection locked="1" hidden="0"/>
    </dxf>
    <dxf>
      <font>
        <b/>
        <i val="0"/>
        <strike val="0"/>
        <condense val="0"/>
        <extend val="0"/>
        <outline val="0"/>
        <shadow val="0"/>
        <u val="none"/>
        <vertAlign val="baseline"/>
        <sz val="10"/>
        <color auto="1"/>
        <name val="Arial"/>
        <scheme val="none"/>
      </font>
      <fill>
        <patternFill patternType="solid">
          <fgColor indexed="64"/>
          <bgColor theme="5" tint="0.39997558519241921"/>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0"/>
    </dxf>
    <dxf>
      <font>
        <b val="0"/>
        <i val="0"/>
        <sz val="20"/>
        <name val="Bodoni MT Condensed"/>
        <family val="1"/>
        <scheme val="none"/>
      </font>
      <fill>
        <gradientFill degree="90">
          <stop position="0">
            <color theme="0"/>
          </stop>
          <stop position="1">
            <color theme="8" tint="0.40000610370189521"/>
          </stop>
        </gradientFill>
      </fill>
    </dxf>
    <dxf>
      <font>
        <sz val="16"/>
        <color auto="1"/>
        <name val="Bahnschrift SemiBold Condensed"/>
        <family val="2"/>
        <scheme val="none"/>
      </font>
      <fill>
        <patternFill>
          <bgColor theme="9" tint="0.79998168889431442"/>
        </patternFill>
      </fill>
      <border diagonalUp="1">
        <left style="thin">
          <color auto="1"/>
        </left>
        <right style="thin">
          <color auto="1"/>
        </right>
        <top style="thin">
          <color auto="1"/>
        </top>
        <bottom style="thin">
          <color auto="1"/>
        </bottom>
        <diagonal style="thin">
          <color auto="1"/>
        </diagonal>
      </border>
    </dxf>
  </dxfs>
  <tableStyles count="2" defaultTableStyle="TableStyleMedium2" defaultPivotStyle="PivotStyleLight16">
    <tableStyle name="Estilo de segmentación de datos 1" pivot="0" table="0" count="1" xr9:uid="{27484193-84B6-4B70-A817-937131CF41A1}">
      <tableStyleElement type="wholeTable" dxfId="50"/>
    </tableStyle>
    <tableStyle name="Estilo de segmentación de datos 2" pivot="0" table="0" count="1" xr9:uid="{542C7AFC-31D6-4FB6-92F6-32E26163400E}">
      <tableStyleElement type="wholeTable" dxfId="49"/>
    </tableStyle>
  </tableStyles>
  <extLst>
    <ext xmlns:x14="http://schemas.microsoft.com/office/spreadsheetml/2009/9/main" uri="{EB79DEF2-80B8-43e5-95BD-54CBDDF9020C}">
      <x14:slicerStyles defaultSlicerStyle="Estilo de segmentación de datos 1">
        <x14:slicerStyle name="Estilo de segmentación de datos 1"/>
        <x14:slicerStyle name="Estilo de segmentación de datos 2"/>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07/relationships/slicerCache" Target="slicerCaches/slicerCach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66674</xdr:rowOff>
    </xdr:from>
    <xdr:to>
      <xdr:col>2</xdr:col>
      <xdr:colOff>1230312</xdr:colOff>
      <xdr:row>3</xdr:row>
      <xdr:rowOff>334343</xdr:rowOff>
    </xdr:to>
    <xdr:pic>
      <xdr:nvPicPr>
        <xdr:cNvPr id="3" name="Imagen 2" descr="escudo-alc">
          <a:extLst>
            <a:ext uri="{FF2B5EF4-FFF2-40B4-BE49-F238E27FC236}">
              <a16:creationId xmlns:a16="http://schemas.microsoft.com/office/drawing/2014/main" id="{DFE13E58-3865-41A0-A1E5-6130C49287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42874"/>
          <a:ext cx="1238250" cy="62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1</xdr:row>
      <xdr:rowOff>3175</xdr:rowOff>
    </xdr:from>
    <xdr:to>
      <xdr:col>0</xdr:col>
      <xdr:colOff>4385700</xdr:colOff>
      <xdr:row>16</xdr:row>
      <xdr:rowOff>292374</xdr:rowOff>
    </xdr:to>
    <mc:AlternateContent xmlns:mc="http://schemas.openxmlformats.org/markup-compatibility/2006" xmlns:sle15="http://schemas.microsoft.com/office/drawing/2012/slicer">
      <mc:Choice Requires="sle15">
        <xdr:graphicFrame macro="">
          <xdr:nvGraphicFramePr>
            <xdr:cNvPr id="5" name="Dependencia responsable">
              <a:extLst>
                <a:ext uri="{FF2B5EF4-FFF2-40B4-BE49-F238E27FC236}">
                  <a16:creationId xmlns:a16="http://schemas.microsoft.com/office/drawing/2014/main" id="{2C154459-8B8F-496C-8183-8E84D0B8DF56}"/>
                </a:ext>
                <a:ext uri="{147F2762-F138-4A5C-976F-8EAC2B608ADB}">
                  <a16:predDERef xmlns:a16="http://schemas.microsoft.com/office/drawing/2014/main" pred="{DFE13E58-3865-41A0-A1E5-6130C49287D0}"/>
                </a:ext>
              </a:extLst>
            </xdr:cNvPr>
            <xdr:cNvGraphicFramePr/>
          </xdr:nvGraphicFramePr>
          <xdr:xfrm>
            <a:off x="0" y="0"/>
            <a:ext cx="0" cy="0"/>
          </xdr:xfrm>
          <a:graphic>
            <a:graphicData uri="http://schemas.microsoft.com/office/drawing/2010/slicer">
              <sle:slicer xmlns:sle="http://schemas.microsoft.com/office/drawing/2010/slicer" name="Dependencia responsable"/>
            </a:graphicData>
          </a:graphic>
        </xdr:graphicFrame>
      </mc:Choice>
      <mc:Fallback xmlns="">
        <xdr:sp macro="" textlink="">
          <xdr:nvSpPr>
            <xdr:cNvPr id="0" name=""/>
            <xdr:cNvSpPr>
              <a:spLocks noTextEdit="1"/>
            </xdr:cNvSpPr>
          </xdr:nvSpPr>
          <xdr:spPr>
            <a:xfrm>
              <a:off x="0" y="74613"/>
              <a:ext cx="4385700" cy="11440593"/>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36</xdr:col>
      <xdr:colOff>714375</xdr:colOff>
      <xdr:row>3</xdr:row>
      <xdr:rowOff>257175</xdr:rowOff>
    </xdr:from>
    <xdr:to>
      <xdr:col>36</xdr:col>
      <xdr:colOff>1228725</xdr:colOff>
      <xdr:row>10</xdr:row>
      <xdr:rowOff>9525</xdr:rowOff>
    </xdr:to>
    <xdr:sp macro="" textlink="">
      <xdr:nvSpPr>
        <xdr:cNvPr id="8" name="Flecha: a la derecha 7">
          <a:extLst>
            <a:ext uri="{FF2B5EF4-FFF2-40B4-BE49-F238E27FC236}">
              <a16:creationId xmlns:a16="http://schemas.microsoft.com/office/drawing/2014/main" id="{3C3D5DA8-6662-41A5-BE95-E8D64A72F9A8}"/>
            </a:ext>
          </a:extLst>
        </xdr:cNvPr>
        <xdr:cNvSpPr/>
      </xdr:nvSpPr>
      <xdr:spPr>
        <a:xfrm rot="5400000">
          <a:off x="60788550" y="1085850"/>
          <a:ext cx="1295400" cy="514350"/>
        </a:xfrm>
        <a:prstGeom prst="rightArrow">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38</xdr:col>
      <xdr:colOff>400050</xdr:colOff>
      <xdr:row>3</xdr:row>
      <xdr:rowOff>228600</xdr:rowOff>
    </xdr:from>
    <xdr:to>
      <xdr:col>38</xdr:col>
      <xdr:colOff>914400</xdr:colOff>
      <xdr:row>9</xdr:row>
      <xdr:rowOff>114300</xdr:rowOff>
    </xdr:to>
    <xdr:sp macro="" textlink="">
      <xdr:nvSpPr>
        <xdr:cNvPr id="9" name="Flecha: a la derecha 8">
          <a:extLst>
            <a:ext uri="{FF2B5EF4-FFF2-40B4-BE49-F238E27FC236}">
              <a16:creationId xmlns:a16="http://schemas.microsoft.com/office/drawing/2014/main" id="{D8488A2A-D5B9-4782-A2A4-5936CD70B152}"/>
            </a:ext>
          </a:extLst>
        </xdr:cNvPr>
        <xdr:cNvSpPr/>
      </xdr:nvSpPr>
      <xdr:spPr>
        <a:xfrm rot="5400000">
          <a:off x="64950975" y="1057275"/>
          <a:ext cx="1295400" cy="514350"/>
        </a:xfrm>
        <a:prstGeom prst="rightArrow">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419100</xdr:colOff>
      <xdr:row>1</xdr:row>
      <xdr:rowOff>76200</xdr:rowOff>
    </xdr:from>
    <xdr:to>
      <xdr:col>37</xdr:col>
      <xdr:colOff>1162050</xdr:colOff>
      <xdr:row>3</xdr:row>
      <xdr:rowOff>419100</xdr:rowOff>
    </xdr:to>
    <xdr:sp macro="" textlink="">
      <xdr:nvSpPr>
        <xdr:cNvPr id="11" name="Rectángulo 10">
          <a:extLst>
            <a:ext uri="{FF2B5EF4-FFF2-40B4-BE49-F238E27FC236}">
              <a16:creationId xmlns:a16="http://schemas.microsoft.com/office/drawing/2014/main" id="{7871E48F-F8B6-4E96-9D01-D81B67F4CE65}"/>
            </a:ext>
          </a:extLst>
        </xdr:cNvPr>
        <xdr:cNvSpPr/>
      </xdr:nvSpPr>
      <xdr:spPr>
        <a:xfrm>
          <a:off x="60883800" y="152400"/>
          <a:ext cx="3181350" cy="70485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s-CO" sz="1600">
              <a:latin typeface="Arial" panose="020B0604020202020204" pitchFamily="34" charset="0"/>
              <a:cs typeface="Arial" panose="020B0604020202020204" pitchFamily="34" charset="0"/>
            </a:rPr>
            <a:t>Ingrese</a:t>
          </a:r>
          <a:r>
            <a:rPr lang="es-CO" sz="1600" baseline="0">
              <a:latin typeface="Arial" panose="020B0604020202020204" pitchFamily="34" charset="0"/>
              <a:cs typeface="Arial" panose="020B0604020202020204" pitchFamily="34" charset="0"/>
            </a:rPr>
            <a:t> el</a:t>
          </a:r>
          <a:r>
            <a:rPr lang="es-CO" sz="1600">
              <a:latin typeface="Arial" panose="020B0604020202020204" pitchFamily="34" charset="0"/>
              <a:cs typeface="Arial" panose="020B0604020202020204" pitchFamily="34" charset="0"/>
            </a:rPr>
            <a:t> avance:</a:t>
          </a:r>
          <a:r>
            <a:rPr lang="es-CO" sz="1600" baseline="0">
              <a:latin typeface="Arial" panose="020B0604020202020204" pitchFamily="34" charset="0"/>
              <a:cs typeface="Arial" panose="020B0604020202020204" pitchFamily="34" charset="0"/>
            </a:rPr>
            <a:t> 1; 25%; 100% según aplique.</a:t>
          </a:r>
          <a:endParaRPr lang="es-CO" sz="1600">
            <a:latin typeface="Arial" panose="020B0604020202020204" pitchFamily="34" charset="0"/>
            <a:cs typeface="Arial" panose="020B0604020202020204" pitchFamily="34" charset="0"/>
          </a:endParaRPr>
        </a:p>
      </xdr:txBody>
    </xdr:sp>
    <xdr:clientData/>
  </xdr:twoCellAnchor>
  <xdr:twoCellAnchor>
    <xdr:from>
      <xdr:col>38</xdr:col>
      <xdr:colOff>552450</xdr:colOff>
      <xdr:row>1</xdr:row>
      <xdr:rowOff>76200</xdr:rowOff>
    </xdr:from>
    <xdr:to>
      <xdr:col>46</xdr:col>
      <xdr:colOff>152400</xdr:colOff>
      <xdr:row>4</xdr:row>
      <xdr:rowOff>57150</xdr:rowOff>
    </xdr:to>
    <xdr:sp macro="" textlink="">
      <xdr:nvSpPr>
        <xdr:cNvPr id="12" name="Rectángulo 11">
          <a:extLst>
            <a:ext uri="{FF2B5EF4-FFF2-40B4-BE49-F238E27FC236}">
              <a16:creationId xmlns:a16="http://schemas.microsoft.com/office/drawing/2014/main" id="{7234A650-5F40-4F00-A7BA-617F5B7D55AC}"/>
            </a:ext>
          </a:extLst>
        </xdr:cNvPr>
        <xdr:cNvSpPr/>
      </xdr:nvSpPr>
      <xdr:spPr>
        <a:xfrm>
          <a:off x="65493900" y="152400"/>
          <a:ext cx="1752600" cy="8001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s-CO" sz="1600">
              <a:latin typeface="Arial" panose="020B0604020202020204" pitchFamily="34" charset="0"/>
              <a:cs typeface="Arial" panose="020B0604020202020204" pitchFamily="34" charset="0"/>
            </a:rPr>
            <a:t>Ingresar</a:t>
          </a:r>
          <a:r>
            <a:rPr lang="es-CO" sz="1600" baseline="0">
              <a:latin typeface="Arial" panose="020B0604020202020204" pitchFamily="34" charset="0"/>
              <a:cs typeface="Arial" panose="020B0604020202020204" pitchFamily="34" charset="0"/>
            </a:rPr>
            <a:t> el avance cualitativo</a:t>
          </a:r>
          <a:endParaRPr lang="es-CO"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2" name="Picture 1" descr="escudo-alc">
          <a:extLst>
            <a:ext uri="{FF2B5EF4-FFF2-40B4-BE49-F238E27FC236}">
              <a16:creationId xmlns:a16="http://schemas.microsoft.com/office/drawing/2014/main" id="{ADB84F8D-D947-4540-82AF-FA6AB5DDA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1401F6B9-936E-42D0-B9E1-21FA0A3FA4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3" name="Imagen 2" descr="escudo-alc">
          <a:extLst>
            <a:ext uri="{FF2B5EF4-FFF2-40B4-BE49-F238E27FC236}">
              <a16:creationId xmlns:a16="http://schemas.microsoft.com/office/drawing/2014/main" id="{F7B9018A-8274-45B8-9222-E4FFEA5A02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817" y="309219"/>
          <a:ext cx="1950983" cy="100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24</xdr:row>
      <xdr:rowOff>0</xdr:rowOff>
    </xdr:from>
    <xdr:to>
      <xdr:col>13</xdr:col>
      <xdr:colOff>666750</xdr:colOff>
      <xdr:row>24</xdr:row>
      <xdr:rowOff>352128</xdr:rowOff>
    </xdr:to>
    <xdr:pic>
      <xdr:nvPicPr>
        <xdr:cNvPr id="4" name="Imagen 4">
          <a:extLst>
            <a:ext uri="{FF2B5EF4-FFF2-40B4-BE49-F238E27FC236}">
              <a16:creationId xmlns:a16="http://schemas.microsoft.com/office/drawing/2014/main" id="{3D215C75-05F9-4A5E-B927-CCEBC9A6D2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74125" y="45053250"/>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24</xdr:row>
      <xdr:rowOff>0</xdr:rowOff>
    </xdr:from>
    <xdr:to>
      <xdr:col>12</xdr:col>
      <xdr:colOff>666750</xdr:colOff>
      <xdr:row>24</xdr:row>
      <xdr:rowOff>355244</xdr:rowOff>
    </xdr:to>
    <xdr:pic>
      <xdr:nvPicPr>
        <xdr:cNvPr id="5" name="Imagen 4">
          <a:extLst>
            <a:ext uri="{FF2B5EF4-FFF2-40B4-BE49-F238E27FC236}">
              <a16:creationId xmlns:a16="http://schemas.microsoft.com/office/drawing/2014/main" id="{E0AD97CF-D80F-45BC-A5DC-211743827A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0" y="45053250"/>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21</xdr:row>
      <xdr:rowOff>0</xdr:rowOff>
    </xdr:from>
    <xdr:to>
      <xdr:col>13</xdr:col>
      <xdr:colOff>666750</xdr:colOff>
      <xdr:row>21</xdr:row>
      <xdr:rowOff>343662</xdr:rowOff>
    </xdr:to>
    <xdr:pic>
      <xdr:nvPicPr>
        <xdr:cNvPr id="6" name="Imagen 4">
          <a:extLst>
            <a:ext uri="{FF2B5EF4-FFF2-40B4-BE49-F238E27FC236}">
              <a16:creationId xmlns:a16="http://schemas.microsoft.com/office/drawing/2014/main" id="{D9072F27-B5BF-4F0B-825A-89115594CE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74125" y="33661350"/>
          <a:ext cx="0" cy="343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21</xdr:row>
      <xdr:rowOff>0</xdr:rowOff>
    </xdr:from>
    <xdr:to>
      <xdr:col>12</xdr:col>
      <xdr:colOff>666750</xdr:colOff>
      <xdr:row>21</xdr:row>
      <xdr:rowOff>346778</xdr:rowOff>
    </xdr:to>
    <xdr:pic>
      <xdr:nvPicPr>
        <xdr:cNvPr id="7" name="Imagen 4">
          <a:extLst>
            <a:ext uri="{FF2B5EF4-FFF2-40B4-BE49-F238E27FC236}">
              <a16:creationId xmlns:a16="http://schemas.microsoft.com/office/drawing/2014/main" id="{4DE520C6-BABA-4C4C-B494-BBEEE96B07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0" y="33661350"/>
          <a:ext cx="0" cy="34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21</xdr:row>
      <xdr:rowOff>0</xdr:rowOff>
    </xdr:from>
    <xdr:to>
      <xdr:col>13</xdr:col>
      <xdr:colOff>666750</xdr:colOff>
      <xdr:row>21</xdr:row>
      <xdr:rowOff>343662</xdr:rowOff>
    </xdr:to>
    <xdr:pic>
      <xdr:nvPicPr>
        <xdr:cNvPr id="8" name="Imagen 4">
          <a:extLst>
            <a:ext uri="{FF2B5EF4-FFF2-40B4-BE49-F238E27FC236}">
              <a16:creationId xmlns:a16="http://schemas.microsoft.com/office/drawing/2014/main" id="{7E28E86B-B54A-442A-90BC-BD60999E18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74125" y="33661350"/>
          <a:ext cx="0" cy="343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21</xdr:row>
      <xdr:rowOff>0</xdr:rowOff>
    </xdr:from>
    <xdr:to>
      <xdr:col>12</xdr:col>
      <xdr:colOff>666750</xdr:colOff>
      <xdr:row>21</xdr:row>
      <xdr:rowOff>346778</xdr:rowOff>
    </xdr:to>
    <xdr:pic>
      <xdr:nvPicPr>
        <xdr:cNvPr id="9" name="Imagen 6">
          <a:extLst>
            <a:ext uri="{FF2B5EF4-FFF2-40B4-BE49-F238E27FC236}">
              <a16:creationId xmlns:a16="http://schemas.microsoft.com/office/drawing/2014/main" id="{1DA57A71-041C-45D9-98DE-C4FCB810D6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0" y="33661350"/>
          <a:ext cx="0" cy="34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21</xdr:row>
      <xdr:rowOff>0</xdr:rowOff>
    </xdr:from>
    <xdr:to>
      <xdr:col>13</xdr:col>
      <xdr:colOff>666750</xdr:colOff>
      <xdr:row>21</xdr:row>
      <xdr:rowOff>343662</xdr:rowOff>
    </xdr:to>
    <xdr:pic>
      <xdr:nvPicPr>
        <xdr:cNvPr id="10" name="Imagen 4">
          <a:extLst>
            <a:ext uri="{FF2B5EF4-FFF2-40B4-BE49-F238E27FC236}">
              <a16:creationId xmlns:a16="http://schemas.microsoft.com/office/drawing/2014/main" id="{76DF8B81-ABAF-4A88-87DE-150FA6766B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74125" y="33661350"/>
          <a:ext cx="0" cy="343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21</xdr:row>
      <xdr:rowOff>0</xdr:rowOff>
    </xdr:from>
    <xdr:to>
      <xdr:col>12</xdr:col>
      <xdr:colOff>666750</xdr:colOff>
      <xdr:row>21</xdr:row>
      <xdr:rowOff>346778</xdr:rowOff>
    </xdr:to>
    <xdr:pic>
      <xdr:nvPicPr>
        <xdr:cNvPr id="11" name="Imagen 10">
          <a:extLst>
            <a:ext uri="{FF2B5EF4-FFF2-40B4-BE49-F238E27FC236}">
              <a16:creationId xmlns:a16="http://schemas.microsoft.com/office/drawing/2014/main" id="{60324AAF-2B4F-4375-9749-36B5B38C33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0" y="33661350"/>
          <a:ext cx="0" cy="34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51</xdr:row>
      <xdr:rowOff>0</xdr:rowOff>
    </xdr:from>
    <xdr:to>
      <xdr:col>13</xdr:col>
      <xdr:colOff>666750</xdr:colOff>
      <xdr:row>51</xdr:row>
      <xdr:rowOff>352128</xdr:rowOff>
    </xdr:to>
    <xdr:pic>
      <xdr:nvPicPr>
        <xdr:cNvPr id="12" name="Imagen 4">
          <a:extLst>
            <a:ext uri="{FF2B5EF4-FFF2-40B4-BE49-F238E27FC236}">
              <a16:creationId xmlns:a16="http://schemas.microsoft.com/office/drawing/2014/main" id="{C5AB0C28-3CFA-410C-A12C-580AF8324E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74125" y="130987800"/>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51</xdr:row>
      <xdr:rowOff>0</xdr:rowOff>
    </xdr:from>
    <xdr:to>
      <xdr:col>12</xdr:col>
      <xdr:colOff>666750</xdr:colOff>
      <xdr:row>51</xdr:row>
      <xdr:rowOff>355244</xdr:rowOff>
    </xdr:to>
    <xdr:pic>
      <xdr:nvPicPr>
        <xdr:cNvPr id="13" name="Imagen 4">
          <a:extLst>
            <a:ext uri="{FF2B5EF4-FFF2-40B4-BE49-F238E27FC236}">
              <a16:creationId xmlns:a16="http://schemas.microsoft.com/office/drawing/2014/main" id="{92D2A498-FFF5-44DA-9677-E60DB350A5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0" y="130987800"/>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User\OneDrive%2520-%2520sdis.gov.co\_%25202020\_%2520MIPG%2520DNA\_%2520PLAN%2520DE%2520ACCION%2520INSTITUCIONAL%25202021\Formato%2520SPI%2520proy7745_JUN-NOV%25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ri\Downloads\20210719_seguimeinto_pai_ene_jun_2021_indicado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ia%20de%20Propuesta%20Formato%20SPI%20Versi&#243;n%20Ajustada%20ECP%2021-02-2018(3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ral"/>
      <sheetName val="Cuadro Control"/>
      <sheetName val="Cadena de Valor"/>
      <sheetName val="Informes SEVEN"/>
      <sheetName val="Proyecto"/>
      <sheetName val="Objetivos"/>
      <sheetName val="Metas PDD"/>
      <sheetName val="Productos MGA"/>
      <sheetName val="Metas proyecto"/>
      <sheetName val="Actividades"/>
      <sheetName val="Tareas"/>
      <sheetName val="Soportes"/>
      <sheetName val="Territorialización y Población"/>
      <sheetName val="Directorio UNDOPE"/>
      <sheetName val="Listas"/>
      <sheetName val="GLOSARIO"/>
      <sheetName val="Instrucciones"/>
    </sheetNames>
    <sheetDataSet>
      <sheetData sheetId="0"/>
      <sheetData sheetId="1"/>
      <sheetData sheetId="2"/>
      <sheetData sheetId="3"/>
      <sheetData sheetId="4"/>
      <sheetData sheetId="5">
        <row r="15">
          <cell r="B15">
            <v>7745</v>
          </cell>
        </row>
      </sheetData>
      <sheetData sheetId="6"/>
      <sheetData sheetId="7"/>
      <sheetData sheetId="8"/>
      <sheetData sheetId="9"/>
      <sheetData sheetId="10"/>
      <sheetData sheetId="11"/>
      <sheetData sheetId="12"/>
      <sheetData sheetId="13"/>
      <sheetData sheetId="14"/>
      <sheetData sheetId="15">
        <row r="51">
          <cell r="I51">
            <v>13</v>
          </cell>
        </row>
        <row r="52">
          <cell r="I52">
            <v>14</v>
          </cell>
        </row>
        <row r="53">
          <cell r="I53">
            <v>15</v>
          </cell>
        </row>
        <row r="54">
          <cell r="I54">
            <v>16</v>
          </cell>
        </row>
        <row r="55">
          <cell r="I55">
            <v>17</v>
          </cell>
        </row>
        <row r="56">
          <cell r="I56">
            <v>18</v>
          </cell>
        </row>
        <row r="57">
          <cell r="I57">
            <v>21</v>
          </cell>
        </row>
        <row r="58">
          <cell r="I58">
            <v>25</v>
          </cell>
        </row>
        <row r="59">
          <cell r="I59">
            <v>31</v>
          </cell>
        </row>
        <row r="60">
          <cell r="I60">
            <v>41</v>
          </cell>
        </row>
        <row r="61">
          <cell r="I61">
            <v>42</v>
          </cell>
        </row>
        <row r="62">
          <cell r="I62">
            <v>43</v>
          </cell>
        </row>
        <row r="63">
          <cell r="I63">
            <v>44</v>
          </cell>
        </row>
        <row r="64">
          <cell r="I64">
            <v>45</v>
          </cell>
        </row>
        <row r="65">
          <cell r="I65">
            <v>46</v>
          </cell>
        </row>
        <row r="66">
          <cell r="I66">
            <v>47</v>
          </cell>
        </row>
        <row r="67">
          <cell r="I67">
            <v>49</v>
          </cell>
        </row>
        <row r="68">
          <cell r="I68">
            <v>50</v>
          </cell>
        </row>
        <row r="69">
          <cell r="I69">
            <v>51</v>
          </cell>
        </row>
        <row r="70">
          <cell r="I70">
            <v>54</v>
          </cell>
        </row>
        <row r="71">
          <cell r="I71">
            <v>55</v>
          </cell>
        </row>
        <row r="72">
          <cell r="I72">
            <v>57</v>
          </cell>
        </row>
        <row r="73">
          <cell r="I73">
            <v>58</v>
          </cell>
        </row>
        <row r="74">
          <cell r="I74">
            <v>59</v>
          </cell>
        </row>
        <row r="75">
          <cell r="I75">
            <v>60</v>
          </cell>
        </row>
        <row r="76">
          <cell r="I76">
            <v>61</v>
          </cell>
        </row>
        <row r="77">
          <cell r="I77">
            <v>62</v>
          </cell>
        </row>
        <row r="78">
          <cell r="I78">
            <v>63</v>
          </cell>
        </row>
        <row r="79">
          <cell r="I79">
            <v>64</v>
          </cell>
        </row>
        <row r="80">
          <cell r="I80">
            <v>73</v>
          </cell>
        </row>
        <row r="81">
          <cell r="I81">
            <v>110</v>
          </cell>
        </row>
        <row r="82">
          <cell r="I82">
            <v>113</v>
          </cell>
        </row>
        <row r="83">
          <cell r="I83">
            <v>114</v>
          </cell>
        </row>
        <row r="84">
          <cell r="I84">
            <v>116</v>
          </cell>
        </row>
        <row r="85">
          <cell r="I85">
            <v>364</v>
          </cell>
        </row>
        <row r="86">
          <cell r="I86">
            <v>411</v>
          </cell>
        </row>
        <row r="87">
          <cell r="I87">
            <v>412</v>
          </cell>
        </row>
        <row r="88">
          <cell r="I88">
            <v>481</v>
          </cell>
        </row>
        <row r="89">
          <cell r="I89">
            <v>484</v>
          </cell>
        </row>
        <row r="90">
          <cell r="I90">
            <v>513</v>
          </cell>
        </row>
        <row r="91">
          <cell r="I91">
            <v>519</v>
          </cell>
        </row>
        <row r="92">
          <cell r="I92">
            <v>545</v>
          </cell>
        </row>
        <row r="93">
          <cell r="I93">
            <v>546</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Listas desplegables"/>
      <sheetName val="Resumen"/>
      <sheetName val="Grafica"/>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namedSheetViews/namedSheetView1.xml><?xml version="1.0" encoding="utf-8"?>
<namedSheetViews xmlns="http://schemas.microsoft.com/office/spreadsheetml/2019/namedsheetviews" xmlns:x="http://schemas.openxmlformats.org/spreadsheetml/2006/main">
  <namedSheetView name="Ver1" id="{648B1508-3C29-49BF-BBB2-D4FA60B9832F}">
    <nsvFilter filterId="{00000000-0009-0000-0100-000003000000}" ref="B13:AG165" tableId="3">
      <columnFilter colId="31" id="{00000000-0010-0000-0000-000020000000}">
        <filter colId="31">
          <x:filters>
            <x:filter val="Oficina Asesora de Comunicaciones"/>
          </x:filters>
        </filter>
      </columnFilter>
    </nsvFilter>
  </namedSheetView>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endencia_responsable" xr10:uid="{43B4FA49-1A42-4632-B141-B16A16F3FE32}" sourceName="Dependencia responsable">
  <extLst>
    <x:ext xmlns:x15="http://schemas.microsoft.com/office/spreadsheetml/2010/11/main" uri="{2F2917AC-EB37-4324-AD4E-5DD8C200BD13}">
      <x15:tableSlicerCache tableId="3" column="3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endencia responsable" xr10:uid="{531EF314-B5F1-44CB-9DED-FBDB5D5E6DCE}" cache="SegmentaciónDeDatos_Dependencia_responsable" caption="Dependencia responsable" columnCount="2" style="SlicerStyleLight6" rowHeight="72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13:AG165" totalsRowShown="0" headerRowDxfId="48" dataDxfId="47" tableBorderDxfId="46">
  <autoFilter ref="B13:AG165" xr:uid="{00000000-0009-0000-0100-000003000000}"/>
  <tableColumns count="32">
    <tableColumn id="1" xr3:uid="{00000000-0010-0000-0000-000001000000}" name="Meta Plan de Desarrollo" dataDxfId="45"/>
    <tableColumn id="2" xr3:uid="{00000000-0010-0000-0000-000002000000}" name="Objetivo estratégico sectorial" dataDxfId="44"/>
    <tableColumn id="3" xr3:uid="{00000000-0010-0000-0000-000003000000}" name="Meta sectorial" dataDxfId="43"/>
    <tableColumn id="4" xr3:uid="{00000000-0010-0000-0000-000004000000}" name="Objetivo estratégico 2020-2024" dataDxfId="42"/>
    <tableColumn id="5" xr3:uid="{00000000-0010-0000-0000-000005000000}" name="Estrategias" dataDxfId="41"/>
    <tableColumn id="6" xr3:uid="{00000000-0010-0000-0000-000006000000}" name="Metas 2020-2024" dataDxfId="40"/>
    <tableColumn id="7" xr3:uid="{00000000-0010-0000-0000-000007000000}" name="Política o componente MIPG" dataDxfId="39"/>
    <tableColumn id="8" xr3:uid="{00000000-0010-0000-0000-000008000000}" name="Proceso relacionado" dataDxfId="38"/>
    <tableColumn id="9" xr3:uid="{00000000-0010-0000-0000-000009000000}" name="Fuente de Financiación " dataDxfId="37"/>
    <tableColumn id="10" xr3:uid="{00000000-0010-0000-0000-00000A000000}" name="Proyecto de inversión" dataDxfId="36"/>
    <tableColumn id="11" xr3:uid="{00000000-0010-0000-0000-00000B000000}" name="Meta proyecto de inversión " dataDxfId="35"/>
    <tableColumn id="12" xr3:uid="{00000000-0010-0000-0000-00000C000000}" name="Plan asociado" dataDxfId="34"/>
    <tableColumn id="13" xr3:uid="{00000000-0010-0000-0000-00000D000000}" name="Plan De Acción Política Pública Poblacional Asociada  " dataDxfId="33"/>
    <tableColumn id="14" xr3:uid="{00000000-0010-0000-0000-00000E000000}" name="Actividad" dataDxfId="32"/>
    <tableColumn id="15" xr3:uid="{00000000-0010-0000-0000-00000F000000}" name="N° Producto" dataDxfId="31"/>
    <tableColumn id="16" xr3:uid="{00000000-0010-0000-0000-000010000000}" name="Producto" dataDxfId="30"/>
    <tableColumn id="17" xr3:uid="{00000000-0010-0000-0000-000011000000}" name="Meta producto" dataDxfId="29"/>
    <tableColumn id="18" xr3:uid="{00000000-0010-0000-0000-000012000000}" name="Tipo de Meta" dataDxfId="28"/>
    <tableColumn id="19" xr3:uid="{00000000-0010-0000-0000-000013000000}" name="Nombre del Indicador de la meta" dataDxfId="27"/>
    <tableColumn id="20" xr3:uid="{00000000-0010-0000-0000-000014000000}" name="Fórmula del indicador" dataDxfId="26"/>
    <tableColumn id="21" xr3:uid="{00000000-0010-0000-0000-000015000000}" name="Descripción del cálculo para reporte de avance del indicador" dataDxfId="25"/>
    <tableColumn id="22" xr3:uid="{00000000-0010-0000-0000-000016000000}" name="Fecha Inicio_x000a_DD/MM/AAAA" dataDxfId="24"/>
    <tableColumn id="23" xr3:uid="{00000000-0010-0000-0000-000017000000}" name="Fecha Finalización_x000a_DD/MM/AAAA" dataDxfId="23"/>
    <tableColumn id="24" xr3:uid="{00000000-0010-0000-0000-000018000000}" name="I Trimestre " dataDxfId="22"/>
    <tableColumn id="25" xr3:uid="{00000000-0010-0000-0000-000019000000}" name="Evidencias programadas" dataDxfId="21"/>
    <tableColumn id="26" xr3:uid="{00000000-0010-0000-0000-00001A000000}" name="II Trimestre " dataDxfId="20"/>
    <tableColumn id="27" xr3:uid="{00000000-0010-0000-0000-00001B000000}" name="Evidencias programadas2" dataDxfId="19"/>
    <tableColumn id="28" xr3:uid="{00000000-0010-0000-0000-00001C000000}" name="III Trimestre " dataDxfId="18"/>
    <tableColumn id="29" xr3:uid="{00000000-0010-0000-0000-00001D000000}" name="Evidencias programadas3" dataDxfId="17"/>
    <tableColumn id="30" xr3:uid="{00000000-0010-0000-0000-00001E000000}" name="IV Trimestre " dataDxfId="16"/>
    <tableColumn id="31" xr3:uid="{00000000-0010-0000-0000-00001F000000}" name="Evidencias programadas4" dataDxfId="15"/>
    <tableColumn id="32" xr3:uid="{00000000-0010-0000-0000-000020000000}" name="Dependencia responsable"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DBB1B7-EC8F-4687-A20B-361D35470AD8}" name="Tabla1" displayName="Tabla1" ref="AH12:AM165" totalsRowShown="0" headerRowDxfId="13" dataDxfId="11" headerRowBorderDxfId="12" tableBorderDxfId="10">
  <autoFilter ref="AH12:AM165" xr:uid="{1CDBB1B7-EC8F-4687-A20B-361D35470AD8}"/>
  <tableColumns count="6">
    <tableColumn id="1" xr3:uid="{4636AF37-D59A-463C-A8E2-D5C6D1AD381B}" name="I seguimiento ( enero a marzo)" dataDxfId="9" dataCellStyle="Porcentaje"/>
    <tableColumn id="2" xr3:uid="{07A25A19-1EF8-491C-9ABD-3D6CFD089412}" name="Columna1" dataDxfId="8"/>
    <tableColumn id="3" xr3:uid="{E4B3A1D4-3DDE-41F4-99C1-0DC527954FAF}" name="Columna2" dataDxfId="7"/>
    <tableColumn id="4" xr3:uid="{D7C3FDBE-16A4-4428-9611-15489B626518}" name="II seguimiento ( abril a junio)" dataDxfId="6"/>
    <tableColumn id="5" xr3:uid="{48D95928-937D-4929-A31A-1BB764689400}" name="Columna3" dataDxfId="5">
      <calculatedColumnFormula>+AK13/Tabla3[[#This Row],[II Trimestre ]]</calculatedColumnFormula>
    </tableColumn>
    <tableColumn id="6" xr3:uid="{A79598A8-F47B-4F3C-90A4-0839B31576A8}" name="Columna4" dataDxfId="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9/04/relationships/namedSheetView" Target="../namedSheetViews/namedSheetView1.xml"/><Relationship Id="rId5" Type="http://schemas.microsoft.com/office/2007/relationships/slicer" Target="../slicers/slicer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1"/>
  <sheetViews>
    <sheetView showGridLines="0" topLeftCell="Z1" workbookViewId="0">
      <pane ySplit="1" topLeftCell="A81" activePane="bottomLeft" state="frozen"/>
      <selection activeCell="U1" sqref="U1"/>
      <selection pane="bottomLeft" activeCell="U1" sqref="U1"/>
    </sheetView>
  </sheetViews>
  <sheetFormatPr baseColWidth="10" defaultColWidth="11.42578125" defaultRowHeight="14.25" x14ac:dyDescent="0.2"/>
  <cols>
    <col min="1" max="1" width="11.42578125" style="2"/>
    <col min="2" max="2" width="21.42578125" style="2" customWidth="1"/>
    <col min="3" max="4" width="11.42578125" style="2"/>
    <col min="5" max="5" width="34.42578125" style="2" customWidth="1"/>
    <col min="6" max="7" width="11.42578125" style="2"/>
    <col min="8" max="8" width="75" style="2" bestFit="1" customWidth="1"/>
    <col min="9" max="10" width="11.42578125" style="2"/>
    <col min="11" max="11" width="21.7109375" style="2" customWidth="1"/>
    <col min="12" max="13" width="11.42578125" style="2"/>
    <col min="14" max="14" width="68.7109375" style="2" customWidth="1"/>
    <col min="15" max="17" width="11.42578125" style="2"/>
    <col min="18" max="18" width="3.42578125" style="21" customWidth="1"/>
    <col min="19" max="19" width="54.42578125" style="2" bestFit="1" customWidth="1"/>
    <col min="20" max="20" width="54.42578125" style="2" customWidth="1"/>
    <col min="21" max="21" width="13.42578125" style="2" customWidth="1"/>
    <col min="22" max="23" width="31.85546875" style="2" customWidth="1"/>
    <col min="24" max="24" width="7.85546875" style="23" customWidth="1"/>
    <col min="25" max="25" width="91" style="2" bestFit="1" customWidth="1"/>
    <col min="26" max="26" width="19.42578125" style="24" customWidth="1"/>
    <col min="27" max="27" width="8.28515625" style="21" customWidth="1"/>
    <col min="28" max="28" width="63" style="2" customWidth="1"/>
    <col min="29" max="29" width="63" style="24" customWidth="1"/>
    <col min="30" max="30" width="9.28515625" style="2" customWidth="1"/>
    <col min="31" max="31" width="83.140625" style="2" bestFit="1" customWidth="1"/>
    <col min="32" max="32" width="11.42578125" style="24"/>
    <col min="33" max="33" width="6.7109375" style="24" customWidth="1"/>
    <col min="34" max="34" width="36.7109375" style="2" customWidth="1"/>
    <col min="35" max="36" width="11.42578125" style="2"/>
    <col min="37" max="37" width="49.140625" style="2" customWidth="1"/>
    <col min="38" max="16384" width="11.42578125" style="2"/>
  </cols>
  <sheetData>
    <row r="1" spans="1:37" s="7" customFormat="1" ht="42" customHeight="1" thickBot="1" x14ac:dyDescent="0.25">
      <c r="A1" s="44" t="s">
        <v>0</v>
      </c>
      <c r="B1" s="44" t="s">
        <v>1</v>
      </c>
      <c r="C1" s="3"/>
      <c r="D1" s="25" t="s">
        <v>0</v>
      </c>
      <c r="E1" s="25" t="s">
        <v>2</v>
      </c>
      <c r="G1" s="26" t="s">
        <v>0</v>
      </c>
      <c r="H1" s="27" t="s">
        <v>3</v>
      </c>
      <c r="J1" s="26" t="s">
        <v>0</v>
      </c>
      <c r="K1" s="25" t="s">
        <v>4</v>
      </c>
      <c r="M1" s="56" t="s">
        <v>0</v>
      </c>
      <c r="N1" s="57" t="s">
        <v>5</v>
      </c>
      <c r="R1" s="1" t="s">
        <v>0</v>
      </c>
      <c r="S1" s="1" t="s">
        <v>6</v>
      </c>
      <c r="T1" s="3"/>
      <c r="U1" s="1" t="s">
        <v>0</v>
      </c>
      <c r="V1" s="1" t="s">
        <v>7</v>
      </c>
      <c r="W1" s="4"/>
      <c r="X1" s="1" t="s">
        <v>0</v>
      </c>
      <c r="Y1" s="1" t="s">
        <v>8</v>
      </c>
      <c r="Z1" s="3"/>
      <c r="AA1" s="1" t="s">
        <v>0</v>
      </c>
      <c r="AB1" s="1" t="s">
        <v>9</v>
      </c>
      <c r="AC1" s="3"/>
      <c r="AD1" s="1" t="s">
        <v>0</v>
      </c>
      <c r="AE1" s="1" t="s">
        <v>10</v>
      </c>
      <c r="AF1" s="3"/>
      <c r="AG1" s="1" t="s">
        <v>0</v>
      </c>
      <c r="AH1" s="1" t="s">
        <v>11</v>
      </c>
      <c r="AJ1" s="1" t="s">
        <v>0</v>
      </c>
      <c r="AK1" s="1" t="s">
        <v>12</v>
      </c>
    </row>
    <row r="2" spans="1:37" ht="87.75" customHeight="1" x14ac:dyDescent="0.2">
      <c r="A2" s="45">
        <v>1</v>
      </c>
      <c r="B2" s="46" t="s">
        <v>13</v>
      </c>
      <c r="D2" s="5">
        <v>1</v>
      </c>
      <c r="E2" s="6" t="s">
        <v>14</v>
      </c>
      <c r="G2" s="49">
        <v>1</v>
      </c>
      <c r="H2" s="50" t="s">
        <v>15</v>
      </c>
      <c r="M2" s="42"/>
      <c r="N2" s="58"/>
      <c r="R2" s="9">
        <v>1</v>
      </c>
      <c r="S2" s="34" t="s">
        <v>16</v>
      </c>
      <c r="T2" s="8"/>
      <c r="U2" s="9">
        <v>1</v>
      </c>
      <c r="V2" s="6" t="s">
        <v>17</v>
      </c>
      <c r="W2" s="8"/>
      <c r="X2" s="9">
        <v>1</v>
      </c>
      <c r="Y2" s="6" t="s">
        <v>18</v>
      </c>
      <c r="Z2" s="8"/>
      <c r="AA2" s="35">
        <v>1</v>
      </c>
      <c r="AB2" s="38" t="s">
        <v>19</v>
      </c>
      <c r="AC2" s="8"/>
      <c r="AD2" s="5">
        <v>1</v>
      </c>
      <c r="AE2" s="59" t="s">
        <v>20</v>
      </c>
      <c r="AF2" s="8"/>
      <c r="AG2" s="16">
        <v>1</v>
      </c>
      <c r="AH2" s="9" t="s">
        <v>21</v>
      </c>
      <c r="AJ2" s="16">
        <v>1</v>
      </c>
      <c r="AK2" s="9" t="s">
        <v>22</v>
      </c>
    </row>
    <row r="3" spans="1:37" s="7" customFormat="1" ht="104.25" customHeight="1" x14ac:dyDescent="0.2">
      <c r="A3" s="29">
        <v>2</v>
      </c>
      <c r="B3" s="47" t="s">
        <v>23</v>
      </c>
      <c r="D3" s="9">
        <v>2</v>
      </c>
      <c r="E3" s="10" t="s">
        <v>24</v>
      </c>
      <c r="G3" s="49">
        <v>2</v>
      </c>
      <c r="H3" s="50" t="s">
        <v>25</v>
      </c>
      <c r="M3" s="33"/>
      <c r="N3" s="58"/>
      <c r="R3" s="9">
        <v>2</v>
      </c>
      <c r="S3" s="34" t="s">
        <v>26</v>
      </c>
      <c r="T3" s="11"/>
      <c r="U3" s="9">
        <v>2</v>
      </c>
      <c r="V3" s="6" t="s">
        <v>27</v>
      </c>
      <c r="X3" s="9">
        <v>2</v>
      </c>
      <c r="Y3" s="17" t="s">
        <v>28</v>
      </c>
      <c r="Z3" s="12"/>
      <c r="AA3" s="36">
        <v>2</v>
      </c>
      <c r="AB3" s="39" t="s">
        <v>29</v>
      </c>
      <c r="AC3" s="14"/>
      <c r="AD3" s="5">
        <v>2</v>
      </c>
      <c r="AE3" s="59" t="s">
        <v>30</v>
      </c>
      <c r="AF3" s="15"/>
      <c r="AG3" s="16">
        <v>2</v>
      </c>
      <c r="AH3" s="9" t="s">
        <v>31</v>
      </c>
      <c r="AJ3" s="16">
        <v>2</v>
      </c>
      <c r="AK3" s="9" t="s">
        <v>32</v>
      </c>
    </row>
    <row r="4" spans="1:37" s="7" customFormat="1" ht="83.25" customHeight="1" x14ac:dyDescent="0.2">
      <c r="A4" s="29">
        <v>3</v>
      </c>
      <c r="B4" s="47" t="s">
        <v>33</v>
      </c>
      <c r="D4" s="9">
        <v>3</v>
      </c>
      <c r="E4" s="10" t="s">
        <v>34</v>
      </c>
      <c r="G4" s="49">
        <v>3</v>
      </c>
      <c r="H4" s="50" t="s">
        <v>35</v>
      </c>
      <c r="M4" s="33"/>
      <c r="N4" s="58"/>
      <c r="R4" s="9">
        <v>3</v>
      </c>
      <c r="S4" s="34" t="s">
        <v>36</v>
      </c>
      <c r="T4" s="11"/>
      <c r="U4" s="9">
        <v>3</v>
      </c>
      <c r="V4" s="6" t="s">
        <v>37</v>
      </c>
      <c r="X4" s="9">
        <v>3</v>
      </c>
      <c r="Y4" s="17" t="s">
        <v>38</v>
      </c>
      <c r="Z4" s="12"/>
      <c r="AA4" s="36">
        <v>3</v>
      </c>
      <c r="AB4" s="37" t="s">
        <v>39</v>
      </c>
      <c r="AC4" s="14"/>
      <c r="AD4" s="5">
        <v>3</v>
      </c>
      <c r="AE4" s="59" t="s">
        <v>40</v>
      </c>
      <c r="AF4" s="15"/>
      <c r="AG4" s="16">
        <v>3</v>
      </c>
      <c r="AH4" s="9" t="s">
        <v>41</v>
      </c>
      <c r="AJ4" s="16">
        <v>3</v>
      </c>
      <c r="AK4" s="9" t="s">
        <v>42</v>
      </c>
    </row>
    <row r="5" spans="1:37" s="7" customFormat="1" ht="118.5" customHeight="1" x14ac:dyDescent="0.2">
      <c r="A5" s="28">
        <v>4</v>
      </c>
      <c r="B5" s="47" t="s">
        <v>43</v>
      </c>
      <c r="G5" s="49">
        <v>4</v>
      </c>
      <c r="H5" s="50" t="s">
        <v>44</v>
      </c>
      <c r="M5" s="42"/>
      <c r="N5" s="58"/>
      <c r="R5" s="9">
        <v>4</v>
      </c>
      <c r="S5" s="34" t="s">
        <v>45</v>
      </c>
      <c r="T5" s="11"/>
      <c r="U5" s="9">
        <v>4</v>
      </c>
      <c r="V5" s="6" t="s">
        <v>46</v>
      </c>
      <c r="X5" s="9">
        <v>4</v>
      </c>
      <c r="Y5" s="17" t="s">
        <v>47</v>
      </c>
      <c r="Z5" s="12"/>
      <c r="AA5" s="36">
        <v>4</v>
      </c>
      <c r="AB5" s="37" t="s">
        <v>48</v>
      </c>
      <c r="AC5" s="14"/>
      <c r="AD5" s="5">
        <v>4</v>
      </c>
      <c r="AE5" s="59" t="s">
        <v>49</v>
      </c>
      <c r="AF5" s="15"/>
      <c r="AG5" s="16">
        <v>4</v>
      </c>
      <c r="AH5" s="9" t="s">
        <v>50</v>
      </c>
      <c r="AJ5" s="16">
        <v>4</v>
      </c>
      <c r="AK5" s="9" t="s">
        <v>51</v>
      </c>
    </row>
    <row r="6" spans="1:37" s="7" customFormat="1" ht="131.25" customHeight="1" thickBot="1" x14ac:dyDescent="0.25">
      <c r="A6" s="29">
        <v>5</v>
      </c>
      <c r="B6" s="47" t="s">
        <v>52</v>
      </c>
      <c r="G6" s="49">
        <v>5</v>
      </c>
      <c r="H6" s="50" t="s">
        <v>53</v>
      </c>
      <c r="M6" s="33"/>
      <c r="N6" s="58"/>
      <c r="R6" s="9">
        <v>5</v>
      </c>
      <c r="S6" s="34" t="s">
        <v>54</v>
      </c>
      <c r="T6" s="11"/>
      <c r="U6" s="9">
        <v>5</v>
      </c>
      <c r="V6" s="6" t="s">
        <v>55</v>
      </c>
      <c r="X6" s="9">
        <v>5</v>
      </c>
      <c r="Y6" s="17" t="s">
        <v>56</v>
      </c>
      <c r="Z6" s="12"/>
      <c r="AA6" s="36">
        <v>5</v>
      </c>
      <c r="AB6" s="37" t="s">
        <v>57</v>
      </c>
      <c r="AC6" s="14"/>
      <c r="AD6" s="5">
        <v>5</v>
      </c>
      <c r="AE6" s="59" t="s">
        <v>58</v>
      </c>
      <c r="AF6" s="15"/>
      <c r="AG6" s="16">
        <v>5</v>
      </c>
      <c r="AH6" s="9" t="s">
        <v>59</v>
      </c>
      <c r="AJ6" s="16">
        <v>5</v>
      </c>
      <c r="AK6" s="9" t="s">
        <v>60</v>
      </c>
    </row>
    <row r="7" spans="1:37" s="7" customFormat="1" ht="96" customHeight="1" x14ac:dyDescent="0.2">
      <c r="A7" s="45">
        <v>6</v>
      </c>
      <c r="B7" s="47" t="s">
        <v>61</v>
      </c>
      <c r="G7" s="49">
        <v>6</v>
      </c>
      <c r="H7" s="51" t="s">
        <v>62</v>
      </c>
      <c r="M7" s="33"/>
      <c r="N7" s="58"/>
      <c r="R7" s="9">
        <v>6</v>
      </c>
      <c r="S7" s="34" t="s">
        <v>63</v>
      </c>
      <c r="T7" s="11"/>
      <c r="U7" s="9">
        <v>6</v>
      </c>
      <c r="V7" s="6" t="s">
        <v>64</v>
      </c>
      <c r="X7" s="9">
        <v>6</v>
      </c>
      <c r="Y7" s="17" t="s">
        <v>65</v>
      </c>
      <c r="Z7" s="12"/>
      <c r="AA7" s="36">
        <v>6</v>
      </c>
      <c r="AB7" s="37" t="s">
        <v>66</v>
      </c>
      <c r="AC7" s="14"/>
      <c r="AD7" s="5">
        <v>6</v>
      </c>
      <c r="AE7" s="59" t="s">
        <v>67</v>
      </c>
      <c r="AF7" s="15"/>
      <c r="AG7" s="16">
        <v>6</v>
      </c>
      <c r="AH7" s="9" t="s">
        <v>68</v>
      </c>
      <c r="AJ7" s="16">
        <v>6</v>
      </c>
      <c r="AK7" s="9" t="s">
        <v>69</v>
      </c>
    </row>
    <row r="8" spans="1:37" s="7" customFormat="1" ht="108.75" customHeight="1" x14ac:dyDescent="0.2">
      <c r="A8" s="29">
        <v>7</v>
      </c>
      <c r="B8" s="47" t="s">
        <v>70</v>
      </c>
      <c r="G8" s="49">
        <v>7</v>
      </c>
      <c r="H8" s="51" t="s">
        <v>71</v>
      </c>
      <c r="M8" s="42"/>
      <c r="N8" s="58"/>
      <c r="R8" s="9">
        <v>7</v>
      </c>
      <c r="S8" s="34" t="s">
        <v>72</v>
      </c>
      <c r="T8" s="11"/>
      <c r="U8" s="9">
        <v>7</v>
      </c>
      <c r="V8" s="6" t="s">
        <v>73</v>
      </c>
      <c r="X8" s="9">
        <v>7</v>
      </c>
      <c r="Y8" s="17" t="s">
        <v>74</v>
      </c>
      <c r="Z8" s="12"/>
      <c r="AA8" s="36">
        <v>7</v>
      </c>
      <c r="AB8" s="37" t="s">
        <v>75</v>
      </c>
      <c r="AC8" s="14"/>
      <c r="AD8" s="5">
        <v>7</v>
      </c>
      <c r="AE8" s="59" t="s">
        <v>76</v>
      </c>
      <c r="AF8" s="15"/>
      <c r="AG8" s="16">
        <v>7</v>
      </c>
      <c r="AH8" s="9" t="s">
        <v>77</v>
      </c>
      <c r="AJ8" s="16">
        <v>7</v>
      </c>
      <c r="AK8" s="9" t="s">
        <v>78</v>
      </c>
    </row>
    <row r="9" spans="1:37" s="7" customFormat="1" ht="102" customHeight="1" thickBot="1" x14ac:dyDescent="0.25">
      <c r="A9" s="29">
        <v>8</v>
      </c>
      <c r="B9" s="48" t="s">
        <v>79</v>
      </c>
      <c r="G9" s="49">
        <v>8</v>
      </c>
      <c r="H9" s="51" t="s">
        <v>80</v>
      </c>
      <c r="M9" s="33"/>
      <c r="N9" s="58"/>
      <c r="R9" s="9">
        <v>8</v>
      </c>
      <c r="S9" s="34" t="s">
        <v>81</v>
      </c>
      <c r="T9" s="11"/>
      <c r="U9" s="9">
        <v>8</v>
      </c>
      <c r="V9" s="6" t="s">
        <v>82</v>
      </c>
      <c r="X9" s="9">
        <v>8</v>
      </c>
      <c r="Y9" s="17" t="s">
        <v>83</v>
      </c>
      <c r="Z9" s="12"/>
      <c r="AA9" s="36">
        <v>8</v>
      </c>
      <c r="AB9" s="37" t="s">
        <v>84</v>
      </c>
      <c r="AC9" s="14"/>
      <c r="AD9" s="5">
        <v>8</v>
      </c>
      <c r="AE9" s="59" t="s">
        <v>85</v>
      </c>
      <c r="AF9" s="15"/>
      <c r="AG9" s="16">
        <v>8</v>
      </c>
      <c r="AH9" s="9" t="s">
        <v>86</v>
      </c>
      <c r="AJ9" s="16">
        <v>8</v>
      </c>
      <c r="AK9" s="9" t="s">
        <v>87</v>
      </c>
    </row>
    <row r="10" spans="1:37" s="7" customFormat="1" ht="103.5" customHeight="1" thickBot="1" x14ac:dyDescent="0.25">
      <c r="A10" s="42"/>
      <c r="B10" s="48" t="s">
        <v>88</v>
      </c>
      <c r="G10" s="49">
        <v>9</v>
      </c>
      <c r="H10" s="51" t="s">
        <v>89</v>
      </c>
      <c r="M10" s="33"/>
      <c r="N10" s="58"/>
      <c r="R10" s="9">
        <v>9</v>
      </c>
      <c r="S10" s="34" t="s">
        <v>90</v>
      </c>
      <c r="T10" s="11"/>
      <c r="U10" s="9">
        <v>9</v>
      </c>
      <c r="V10" s="6" t="s">
        <v>91</v>
      </c>
      <c r="X10" s="9">
        <v>9</v>
      </c>
      <c r="Y10" s="17" t="s">
        <v>92</v>
      </c>
      <c r="Z10" s="12"/>
      <c r="AA10" s="36">
        <v>9</v>
      </c>
      <c r="AB10" s="37" t="s">
        <v>93</v>
      </c>
      <c r="AC10" s="14"/>
      <c r="AD10" s="5">
        <v>9</v>
      </c>
      <c r="AE10" s="59" t="s">
        <v>94</v>
      </c>
      <c r="AF10" s="15"/>
      <c r="AG10" s="16">
        <v>9</v>
      </c>
      <c r="AH10" s="9" t="s">
        <v>95</v>
      </c>
      <c r="AJ10" s="16">
        <v>9</v>
      </c>
      <c r="AK10" s="9" t="s">
        <v>96</v>
      </c>
    </row>
    <row r="11" spans="1:37" s="7" customFormat="1" ht="85.5" customHeight="1" x14ac:dyDescent="0.2">
      <c r="A11" s="33"/>
      <c r="B11" s="33"/>
      <c r="G11" s="52">
        <v>10</v>
      </c>
      <c r="H11" s="51" t="s">
        <v>97</v>
      </c>
      <c r="M11" s="42"/>
      <c r="N11" s="58"/>
      <c r="R11" s="9">
        <v>10</v>
      </c>
      <c r="S11" s="34" t="s">
        <v>98</v>
      </c>
      <c r="T11" s="11"/>
      <c r="U11" s="9">
        <v>10</v>
      </c>
      <c r="V11" s="6" t="s">
        <v>99</v>
      </c>
      <c r="X11" s="9">
        <v>10</v>
      </c>
      <c r="Y11" s="6" t="s">
        <v>100</v>
      </c>
      <c r="Z11" s="12"/>
      <c r="AA11" s="36">
        <v>10</v>
      </c>
      <c r="AB11" s="37" t="s">
        <v>101</v>
      </c>
      <c r="AC11" s="14"/>
      <c r="AD11" s="5">
        <v>10</v>
      </c>
      <c r="AE11" s="59" t="s">
        <v>102</v>
      </c>
      <c r="AF11" s="15"/>
      <c r="AG11" s="16">
        <v>10</v>
      </c>
      <c r="AH11" s="9" t="s">
        <v>103</v>
      </c>
      <c r="AJ11" s="16">
        <v>10</v>
      </c>
      <c r="AK11" s="9" t="s">
        <v>104</v>
      </c>
    </row>
    <row r="12" spans="1:37" s="7" customFormat="1" ht="78" customHeight="1" x14ac:dyDescent="0.2">
      <c r="A12" s="33"/>
      <c r="B12" s="33"/>
      <c r="G12" s="52">
        <v>11</v>
      </c>
      <c r="H12" s="51" t="s">
        <v>105</v>
      </c>
      <c r="M12" s="33"/>
      <c r="N12" s="58"/>
      <c r="R12" s="9">
        <v>11</v>
      </c>
      <c r="S12" s="34" t="s">
        <v>106</v>
      </c>
      <c r="T12" s="11"/>
      <c r="U12" s="9">
        <v>11</v>
      </c>
      <c r="V12" s="6" t="s">
        <v>107</v>
      </c>
      <c r="X12" s="9">
        <v>11</v>
      </c>
      <c r="Y12" s="6" t="s">
        <v>108</v>
      </c>
      <c r="Z12" s="15"/>
      <c r="AA12" s="36">
        <v>11</v>
      </c>
      <c r="AB12" s="37" t="s">
        <v>109</v>
      </c>
      <c r="AC12" s="14"/>
      <c r="AD12" s="5">
        <v>11</v>
      </c>
      <c r="AE12" s="59" t="s">
        <v>110</v>
      </c>
      <c r="AF12" s="15"/>
      <c r="AG12" s="16">
        <v>11</v>
      </c>
      <c r="AH12" s="9" t="s">
        <v>111</v>
      </c>
      <c r="AJ12" s="16">
        <v>11</v>
      </c>
      <c r="AK12" s="9" t="s">
        <v>112</v>
      </c>
    </row>
    <row r="13" spans="1:37" s="7" customFormat="1" ht="163.5" customHeight="1" x14ac:dyDescent="0.2">
      <c r="A13" s="43"/>
      <c r="B13" s="43"/>
      <c r="G13" s="52">
        <v>12</v>
      </c>
      <c r="H13" s="51" t="s">
        <v>113</v>
      </c>
      <c r="M13" s="33"/>
      <c r="N13" s="58"/>
      <c r="R13" s="9">
        <v>12</v>
      </c>
      <c r="S13" s="34" t="s">
        <v>114</v>
      </c>
      <c r="T13" s="11"/>
      <c r="U13" s="9">
        <v>12</v>
      </c>
      <c r="V13" s="6" t="s">
        <v>115</v>
      </c>
      <c r="X13" s="9">
        <v>12</v>
      </c>
      <c r="Y13" s="6" t="s">
        <v>116</v>
      </c>
      <c r="Z13" s="15"/>
      <c r="AA13" s="36">
        <v>12</v>
      </c>
      <c r="AB13" s="37" t="s">
        <v>117</v>
      </c>
      <c r="AC13" s="14"/>
      <c r="AD13" s="5">
        <v>12</v>
      </c>
      <c r="AE13" s="59" t="s">
        <v>118</v>
      </c>
      <c r="AF13" s="15"/>
      <c r="AG13" s="16">
        <v>12</v>
      </c>
      <c r="AH13" s="9" t="s">
        <v>119</v>
      </c>
      <c r="AJ13" s="16">
        <v>12</v>
      </c>
      <c r="AK13" s="9" t="s">
        <v>120</v>
      </c>
    </row>
    <row r="14" spans="1:37" s="7" customFormat="1" ht="75" customHeight="1" x14ac:dyDescent="0.2">
      <c r="G14" s="52">
        <v>13</v>
      </c>
      <c r="H14" s="51" t="s">
        <v>121</v>
      </c>
      <c r="M14" s="42"/>
      <c r="N14" s="58"/>
      <c r="R14" s="9">
        <v>13</v>
      </c>
      <c r="S14" s="6" t="s">
        <v>122</v>
      </c>
      <c r="T14" s="11"/>
      <c r="U14" s="9">
        <v>13</v>
      </c>
      <c r="V14" s="6" t="s">
        <v>123</v>
      </c>
      <c r="X14" s="9">
        <v>13</v>
      </c>
      <c r="Y14" s="6" t="s">
        <v>124</v>
      </c>
      <c r="Z14" s="15"/>
      <c r="AA14" s="36">
        <v>13</v>
      </c>
      <c r="AB14" s="37" t="s">
        <v>125</v>
      </c>
      <c r="AC14" s="14"/>
      <c r="AD14" s="5">
        <v>13</v>
      </c>
      <c r="AE14" s="59" t="s">
        <v>126</v>
      </c>
      <c r="AF14" s="15"/>
      <c r="AG14" s="16">
        <v>13</v>
      </c>
      <c r="AH14" s="9" t="s">
        <v>127</v>
      </c>
      <c r="AJ14" s="16">
        <v>13</v>
      </c>
      <c r="AK14" s="9" t="s">
        <v>128</v>
      </c>
    </row>
    <row r="15" spans="1:37" s="7" customFormat="1" ht="66.75" customHeight="1" x14ac:dyDescent="0.2">
      <c r="G15" s="52">
        <v>14</v>
      </c>
      <c r="H15" s="51" t="s">
        <v>129</v>
      </c>
      <c r="M15" s="33"/>
      <c r="N15" s="58"/>
      <c r="R15" s="9">
        <v>14</v>
      </c>
      <c r="S15" s="6" t="s">
        <v>130</v>
      </c>
      <c r="T15" s="11"/>
      <c r="U15" s="9">
        <v>14</v>
      </c>
      <c r="V15" s="6" t="s">
        <v>131</v>
      </c>
      <c r="X15" s="9">
        <v>14</v>
      </c>
      <c r="Y15" s="6" t="s">
        <v>132</v>
      </c>
      <c r="Z15" s="15"/>
      <c r="AA15" s="36">
        <v>14</v>
      </c>
      <c r="AB15" s="37" t="s">
        <v>133</v>
      </c>
      <c r="AC15" s="14"/>
      <c r="AD15" s="5">
        <v>14</v>
      </c>
      <c r="AE15" s="59" t="s">
        <v>134</v>
      </c>
      <c r="AF15" s="15"/>
      <c r="AG15" s="16">
        <v>14</v>
      </c>
      <c r="AH15" s="9" t="s">
        <v>135</v>
      </c>
      <c r="AJ15" s="16">
        <v>14</v>
      </c>
      <c r="AK15" s="9" t="s">
        <v>136</v>
      </c>
    </row>
    <row r="16" spans="1:37" s="7" customFormat="1" ht="102" customHeight="1" x14ac:dyDescent="0.2">
      <c r="G16" s="52">
        <v>15</v>
      </c>
      <c r="H16" s="51" t="s">
        <v>137</v>
      </c>
      <c r="M16" s="33"/>
      <c r="N16" s="58"/>
      <c r="R16" s="9">
        <v>15</v>
      </c>
      <c r="S16" s="6" t="s">
        <v>138</v>
      </c>
      <c r="T16" s="11"/>
      <c r="U16" s="9">
        <v>15</v>
      </c>
      <c r="V16" s="6" t="s">
        <v>139</v>
      </c>
      <c r="X16" s="9">
        <v>15</v>
      </c>
      <c r="Y16" s="6" t="s">
        <v>140</v>
      </c>
      <c r="Z16" s="15"/>
      <c r="AA16" s="36">
        <v>15</v>
      </c>
      <c r="AB16" s="37" t="s">
        <v>141</v>
      </c>
      <c r="AC16" s="14"/>
      <c r="AD16" s="5">
        <v>15</v>
      </c>
      <c r="AE16" s="59" t="s">
        <v>142</v>
      </c>
      <c r="AF16" s="15"/>
      <c r="AG16" s="16">
        <v>15</v>
      </c>
      <c r="AH16" s="9" t="s">
        <v>143</v>
      </c>
      <c r="AJ16" s="16">
        <v>15</v>
      </c>
      <c r="AK16" s="9" t="s">
        <v>144</v>
      </c>
    </row>
    <row r="17" spans="7:37" s="7" customFormat="1" ht="75" customHeight="1" x14ac:dyDescent="0.2">
      <c r="G17" s="52">
        <v>16</v>
      </c>
      <c r="H17" s="51" t="s">
        <v>145</v>
      </c>
      <c r="M17" s="42"/>
      <c r="N17" s="58"/>
      <c r="R17" s="9">
        <v>16</v>
      </c>
      <c r="S17" s="6" t="s">
        <v>146</v>
      </c>
      <c r="T17" s="11"/>
      <c r="U17" s="9">
        <v>16</v>
      </c>
      <c r="V17" s="6" t="s">
        <v>147</v>
      </c>
      <c r="X17" s="9">
        <v>16</v>
      </c>
      <c r="Y17" s="6" t="s">
        <v>148</v>
      </c>
      <c r="Z17" s="15"/>
      <c r="AA17" s="36">
        <v>16</v>
      </c>
      <c r="AB17" s="37" t="s">
        <v>149</v>
      </c>
      <c r="AC17" s="14"/>
      <c r="AD17" s="5">
        <v>16</v>
      </c>
      <c r="AE17" s="59" t="s">
        <v>150</v>
      </c>
      <c r="AF17" s="15"/>
      <c r="AG17" s="16">
        <v>16</v>
      </c>
      <c r="AH17" s="9" t="s">
        <v>151</v>
      </c>
      <c r="AJ17" s="16">
        <v>16</v>
      </c>
      <c r="AK17" s="9" t="s">
        <v>152</v>
      </c>
    </row>
    <row r="18" spans="7:37" s="7" customFormat="1" ht="108" customHeight="1" x14ac:dyDescent="0.2">
      <c r="G18" s="52">
        <v>17</v>
      </c>
      <c r="H18" s="51" t="s">
        <v>153</v>
      </c>
      <c r="M18" s="33"/>
      <c r="N18" s="58"/>
      <c r="R18" s="9">
        <v>17</v>
      </c>
      <c r="S18" s="6" t="s">
        <v>154</v>
      </c>
      <c r="T18" s="11"/>
      <c r="U18" s="9">
        <v>17</v>
      </c>
      <c r="V18" s="6" t="s">
        <v>155</v>
      </c>
      <c r="X18" s="9">
        <v>17</v>
      </c>
      <c r="Y18" s="6" t="s">
        <v>156</v>
      </c>
      <c r="Z18" s="15"/>
      <c r="AA18" s="36">
        <v>17</v>
      </c>
      <c r="AB18" s="37" t="s">
        <v>157</v>
      </c>
      <c r="AC18" s="14"/>
      <c r="AD18" s="5">
        <v>17</v>
      </c>
      <c r="AE18" s="59" t="s">
        <v>158</v>
      </c>
      <c r="AF18" s="15"/>
      <c r="AG18" s="16">
        <v>17</v>
      </c>
      <c r="AH18" s="9" t="s">
        <v>159</v>
      </c>
      <c r="AK18" s="10" t="s">
        <v>160</v>
      </c>
    </row>
    <row r="19" spans="7:37" s="7" customFormat="1" ht="102" customHeight="1" thickBot="1" x14ac:dyDescent="0.25">
      <c r="G19" s="52">
        <v>18</v>
      </c>
      <c r="H19" s="51" t="s">
        <v>161</v>
      </c>
      <c r="M19" s="33"/>
      <c r="N19" s="58"/>
      <c r="R19" s="9">
        <v>18</v>
      </c>
      <c r="S19" s="6" t="s">
        <v>162</v>
      </c>
      <c r="T19" s="11"/>
      <c r="U19" s="9">
        <v>18</v>
      </c>
      <c r="V19" s="6" t="s">
        <v>163</v>
      </c>
      <c r="X19" s="9">
        <v>18</v>
      </c>
      <c r="Y19" s="6" t="s">
        <v>164</v>
      </c>
      <c r="Z19" s="15"/>
      <c r="AA19" s="36">
        <v>18</v>
      </c>
      <c r="AB19" s="37" t="s">
        <v>165</v>
      </c>
      <c r="AC19" s="14"/>
      <c r="AD19" s="5">
        <v>18</v>
      </c>
      <c r="AE19" s="60" t="s">
        <v>166</v>
      </c>
      <c r="AF19" s="15"/>
      <c r="AG19" s="16">
        <v>18</v>
      </c>
      <c r="AH19" s="9" t="s">
        <v>167</v>
      </c>
    </row>
    <row r="20" spans="7:37" s="7" customFormat="1" ht="140.25" customHeight="1" x14ac:dyDescent="0.2">
      <c r="G20" s="52">
        <v>19</v>
      </c>
      <c r="H20" s="51" t="s">
        <v>168</v>
      </c>
      <c r="M20" s="42"/>
      <c r="N20" s="58"/>
      <c r="R20" s="9">
        <v>19</v>
      </c>
      <c r="S20" s="6" t="s">
        <v>169</v>
      </c>
      <c r="T20" s="11"/>
      <c r="U20" s="9">
        <v>19</v>
      </c>
      <c r="V20" s="6" t="s">
        <v>170</v>
      </c>
      <c r="X20" s="9">
        <v>19</v>
      </c>
      <c r="Y20" s="6" t="s">
        <v>171</v>
      </c>
      <c r="Z20" s="15"/>
      <c r="AA20" s="36">
        <v>19</v>
      </c>
      <c r="AB20" s="37" t="s">
        <v>172</v>
      </c>
      <c r="AC20" s="14"/>
      <c r="AE20" s="61" t="s">
        <v>173</v>
      </c>
      <c r="AF20" s="15"/>
      <c r="AG20" s="16">
        <v>19</v>
      </c>
      <c r="AH20" s="9" t="s">
        <v>174</v>
      </c>
    </row>
    <row r="21" spans="7:37" s="7" customFormat="1" ht="116.25" customHeight="1" thickBot="1" x14ac:dyDescent="0.25">
      <c r="G21" s="52">
        <v>20</v>
      </c>
      <c r="H21" s="51" t="s">
        <v>175</v>
      </c>
      <c r="M21" s="33"/>
      <c r="N21" s="58"/>
      <c r="R21" s="9">
        <v>20</v>
      </c>
      <c r="S21" s="6" t="s">
        <v>88</v>
      </c>
      <c r="T21" s="11"/>
      <c r="U21" s="9">
        <v>20</v>
      </c>
      <c r="V21" s="6" t="s">
        <v>176</v>
      </c>
      <c r="Y21" s="6" t="s">
        <v>88</v>
      </c>
      <c r="Z21" s="15"/>
      <c r="AA21" s="36">
        <v>20</v>
      </c>
      <c r="AB21" s="37" t="s">
        <v>177</v>
      </c>
      <c r="AC21" s="14"/>
      <c r="AE21" s="62" t="s">
        <v>160</v>
      </c>
      <c r="AF21" s="15"/>
      <c r="AG21" s="16">
        <v>20</v>
      </c>
      <c r="AH21" s="9" t="s">
        <v>178</v>
      </c>
    </row>
    <row r="22" spans="7:37" s="7" customFormat="1" ht="117.75" customHeight="1" x14ac:dyDescent="0.2">
      <c r="G22" s="52">
        <v>21</v>
      </c>
      <c r="H22" s="51" t="s">
        <v>179</v>
      </c>
      <c r="M22" s="33"/>
      <c r="N22" s="58"/>
      <c r="T22" s="11"/>
      <c r="V22" s="6" t="s">
        <v>88</v>
      </c>
      <c r="Z22" s="15"/>
      <c r="AA22" s="36">
        <v>21</v>
      </c>
      <c r="AB22" s="37" t="s">
        <v>180</v>
      </c>
      <c r="AC22" s="14"/>
      <c r="AD22" s="18"/>
      <c r="AF22" s="15"/>
      <c r="AG22" s="16">
        <v>21</v>
      </c>
      <c r="AH22" s="9" t="s">
        <v>181</v>
      </c>
    </row>
    <row r="23" spans="7:37" s="7" customFormat="1" ht="81.75" customHeight="1" x14ac:dyDescent="0.2">
      <c r="G23" s="52">
        <v>22</v>
      </c>
      <c r="H23" s="51" t="s">
        <v>182</v>
      </c>
      <c r="M23" s="42"/>
      <c r="N23" s="58"/>
      <c r="T23" s="11"/>
      <c r="X23" s="19"/>
      <c r="Z23" s="15"/>
      <c r="AA23" s="36">
        <v>22</v>
      </c>
      <c r="AB23" s="37" t="s">
        <v>183</v>
      </c>
      <c r="AC23" s="14"/>
      <c r="AD23" s="18"/>
      <c r="AF23" s="15"/>
      <c r="AG23" s="16">
        <v>22</v>
      </c>
      <c r="AH23" s="9" t="s">
        <v>184</v>
      </c>
    </row>
    <row r="24" spans="7:37" s="7" customFormat="1" ht="71.25" customHeight="1" x14ac:dyDescent="0.2">
      <c r="G24" s="52">
        <v>23</v>
      </c>
      <c r="H24" s="51" t="s">
        <v>185</v>
      </c>
      <c r="M24" s="33"/>
      <c r="N24" s="58"/>
      <c r="R24" s="20"/>
      <c r="S24" s="11"/>
      <c r="T24" s="11"/>
      <c r="U24" s="11"/>
      <c r="X24" s="19"/>
      <c r="Z24" s="15"/>
      <c r="AA24" s="36">
        <v>23</v>
      </c>
      <c r="AB24" s="37" t="s">
        <v>186</v>
      </c>
      <c r="AC24" s="14"/>
      <c r="AD24" s="18"/>
      <c r="AF24" s="15"/>
      <c r="AG24" s="16">
        <v>23</v>
      </c>
      <c r="AH24" s="9" t="s">
        <v>187</v>
      </c>
    </row>
    <row r="25" spans="7:37" s="7" customFormat="1" ht="77.25" customHeight="1" x14ac:dyDescent="0.2">
      <c r="G25" s="52">
        <v>24</v>
      </c>
      <c r="H25" s="51" t="s">
        <v>188</v>
      </c>
      <c r="M25" s="33"/>
      <c r="N25" s="58"/>
      <c r="R25" s="20"/>
      <c r="S25" s="11"/>
      <c r="T25" s="11"/>
      <c r="U25" s="11"/>
      <c r="X25" s="19"/>
      <c r="Z25" s="15"/>
      <c r="AA25" s="36">
        <v>24</v>
      </c>
      <c r="AB25" s="37" t="s">
        <v>189</v>
      </c>
      <c r="AC25" s="14"/>
      <c r="AD25" s="18"/>
      <c r="AF25" s="15"/>
      <c r="AG25" s="16">
        <v>24</v>
      </c>
      <c r="AH25" s="9" t="s">
        <v>190</v>
      </c>
    </row>
    <row r="26" spans="7:37" s="7" customFormat="1" ht="90" x14ac:dyDescent="0.2">
      <c r="G26" s="52">
        <v>25</v>
      </c>
      <c r="H26" s="51" t="s">
        <v>191</v>
      </c>
      <c r="M26" s="42"/>
      <c r="N26" s="58"/>
      <c r="R26" s="20"/>
      <c r="S26" s="11"/>
      <c r="T26" s="11"/>
      <c r="U26" s="11"/>
      <c r="X26" s="19"/>
      <c r="Z26" s="15"/>
      <c r="AA26" s="36">
        <v>25</v>
      </c>
      <c r="AB26" s="37" t="s">
        <v>192</v>
      </c>
      <c r="AC26" s="14"/>
      <c r="AD26" s="18"/>
      <c r="AF26" s="15"/>
      <c r="AG26" s="16">
        <v>25</v>
      </c>
      <c r="AH26" s="9" t="s">
        <v>193</v>
      </c>
    </row>
    <row r="27" spans="7:37" s="7" customFormat="1" ht="128.25" customHeight="1" x14ac:dyDescent="0.2">
      <c r="G27" s="52">
        <v>26</v>
      </c>
      <c r="H27" s="51" t="s">
        <v>194</v>
      </c>
      <c r="M27" s="33"/>
      <c r="N27" s="58"/>
      <c r="R27" s="20"/>
      <c r="S27" s="11"/>
      <c r="T27" s="11"/>
      <c r="U27" s="11"/>
      <c r="X27" s="19"/>
      <c r="Z27" s="15"/>
      <c r="AA27" s="36">
        <v>26</v>
      </c>
      <c r="AB27" s="41" t="s">
        <v>195</v>
      </c>
      <c r="AC27" s="14"/>
      <c r="AD27" s="18"/>
      <c r="AF27" s="15"/>
      <c r="AG27" s="16">
        <v>26</v>
      </c>
      <c r="AH27" s="9" t="s">
        <v>196</v>
      </c>
    </row>
    <row r="28" spans="7:37" s="7" customFormat="1" ht="67.5" customHeight="1" x14ac:dyDescent="0.2">
      <c r="G28" s="52">
        <v>27</v>
      </c>
      <c r="H28" s="51" t="s">
        <v>197</v>
      </c>
      <c r="M28" s="33"/>
      <c r="N28" s="58"/>
      <c r="R28" s="20"/>
      <c r="S28" s="11"/>
      <c r="T28" s="11"/>
      <c r="U28" s="11"/>
      <c r="X28" s="19"/>
      <c r="Z28" s="15"/>
      <c r="AA28" s="36">
        <v>27</v>
      </c>
      <c r="AB28" s="37" t="s">
        <v>198</v>
      </c>
      <c r="AC28" s="14"/>
      <c r="AD28" s="18"/>
      <c r="AF28" s="15"/>
      <c r="AG28" s="16">
        <v>27</v>
      </c>
      <c r="AH28" s="9" t="s">
        <v>199</v>
      </c>
    </row>
    <row r="29" spans="7:37" s="7" customFormat="1" ht="60" x14ac:dyDescent="0.2">
      <c r="G29" s="52">
        <v>28</v>
      </c>
      <c r="H29" s="51" t="s">
        <v>200</v>
      </c>
      <c r="M29" s="42"/>
      <c r="N29" s="58"/>
      <c r="R29" s="20"/>
      <c r="S29" s="11"/>
      <c r="T29" s="11"/>
      <c r="U29" s="11"/>
      <c r="X29" s="19"/>
      <c r="Z29" s="15"/>
      <c r="AA29" s="36">
        <v>28</v>
      </c>
      <c r="AB29" s="37" t="s">
        <v>201</v>
      </c>
      <c r="AC29" s="14"/>
      <c r="AD29" s="18"/>
      <c r="AF29" s="15"/>
      <c r="AG29" s="16">
        <v>28</v>
      </c>
      <c r="AH29" s="9" t="s">
        <v>202</v>
      </c>
    </row>
    <row r="30" spans="7:37" s="7" customFormat="1" ht="42.75" x14ac:dyDescent="0.2">
      <c r="G30" s="52">
        <v>29</v>
      </c>
      <c r="H30" s="51" t="s">
        <v>203</v>
      </c>
      <c r="M30" s="33"/>
      <c r="N30" s="58"/>
      <c r="R30" s="20"/>
      <c r="S30" s="11"/>
      <c r="T30" s="11"/>
      <c r="U30" s="11"/>
      <c r="X30" s="19"/>
      <c r="Z30" s="15"/>
      <c r="AA30" s="36">
        <v>29</v>
      </c>
      <c r="AB30" s="37" t="s">
        <v>204</v>
      </c>
      <c r="AC30" s="14"/>
      <c r="AD30" s="18"/>
      <c r="AF30" s="15"/>
      <c r="AG30" s="16">
        <v>29</v>
      </c>
      <c r="AH30" s="9" t="s">
        <v>205</v>
      </c>
    </row>
    <row r="31" spans="7:37" s="7" customFormat="1" ht="75" x14ac:dyDescent="0.2">
      <c r="G31" s="52">
        <v>30</v>
      </c>
      <c r="H31" s="51" t="s">
        <v>206</v>
      </c>
      <c r="M31" s="33"/>
      <c r="N31" s="58"/>
      <c r="R31" s="20"/>
      <c r="S31" s="11"/>
      <c r="T31" s="11"/>
      <c r="U31" s="11"/>
      <c r="X31" s="19"/>
      <c r="Z31" s="15"/>
      <c r="AA31" s="36">
        <v>30</v>
      </c>
      <c r="AB31" s="37" t="s">
        <v>207</v>
      </c>
      <c r="AC31" s="14"/>
      <c r="AD31" s="18"/>
      <c r="AF31" s="15"/>
      <c r="AG31" s="16">
        <v>30</v>
      </c>
      <c r="AH31" s="9" t="s">
        <v>208</v>
      </c>
    </row>
    <row r="32" spans="7:37" s="7" customFormat="1" ht="57" x14ac:dyDescent="0.2">
      <c r="G32" s="52">
        <v>31</v>
      </c>
      <c r="H32" s="51" t="s">
        <v>209</v>
      </c>
      <c r="M32" s="42"/>
      <c r="N32" s="58"/>
      <c r="R32" s="20"/>
      <c r="S32" s="11"/>
      <c r="T32" s="11"/>
      <c r="U32" s="11"/>
      <c r="X32" s="19"/>
      <c r="Z32" s="15"/>
      <c r="AA32" s="36">
        <v>31</v>
      </c>
      <c r="AB32" s="37" t="s">
        <v>210</v>
      </c>
      <c r="AC32" s="14"/>
      <c r="AD32" s="18"/>
      <c r="AF32" s="15"/>
      <c r="AG32" s="16">
        <v>31</v>
      </c>
      <c r="AH32" s="9" t="s">
        <v>211</v>
      </c>
    </row>
    <row r="33" spans="7:34" s="7" customFormat="1" ht="75" x14ac:dyDescent="0.2">
      <c r="G33" s="52">
        <v>32</v>
      </c>
      <c r="H33" s="51" t="s">
        <v>212</v>
      </c>
      <c r="M33" s="33"/>
      <c r="N33" s="58"/>
      <c r="R33" s="20"/>
      <c r="S33" s="11"/>
      <c r="T33" s="11"/>
      <c r="U33" s="11"/>
      <c r="X33" s="19"/>
      <c r="Z33" s="15"/>
      <c r="AA33" s="36">
        <v>32</v>
      </c>
      <c r="AB33" s="37" t="s">
        <v>213</v>
      </c>
      <c r="AC33" s="14"/>
      <c r="AD33" s="18"/>
      <c r="AF33" s="15"/>
      <c r="AG33" s="16">
        <v>32</v>
      </c>
      <c r="AH33" s="9" t="s">
        <v>214</v>
      </c>
    </row>
    <row r="34" spans="7:34" s="7" customFormat="1" ht="45" x14ac:dyDescent="0.2">
      <c r="G34" s="52">
        <v>33</v>
      </c>
      <c r="H34" s="51" t="s">
        <v>215</v>
      </c>
      <c r="M34" s="33"/>
      <c r="N34" s="58"/>
      <c r="R34" s="20"/>
      <c r="S34" s="11"/>
      <c r="T34" s="11"/>
      <c r="U34" s="11"/>
      <c r="X34" s="19"/>
      <c r="Z34" s="15"/>
      <c r="AA34" s="36">
        <v>33</v>
      </c>
      <c r="AB34" s="37" t="s">
        <v>216</v>
      </c>
      <c r="AC34" s="14"/>
      <c r="AD34" s="18"/>
      <c r="AF34" s="15"/>
      <c r="AG34" s="16">
        <v>33</v>
      </c>
      <c r="AH34" s="9" t="s">
        <v>217</v>
      </c>
    </row>
    <row r="35" spans="7:34" s="7" customFormat="1" ht="45" x14ac:dyDescent="0.2">
      <c r="G35" s="52">
        <v>34</v>
      </c>
      <c r="H35" s="51" t="s">
        <v>218</v>
      </c>
      <c r="M35" s="42"/>
      <c r="N35" s="58"/>
      <c r="R35" s="20"/>
      <c r="S35" s="11"/>
      <c r="T35" s="11"/>
      <c r="U35" s="11"/>
      <c r="X35" s="19"/>
      <c r="Z35" s="15"/>
      <c r="AA35" s="36">
        <v>34</v>
      </c>
      <c r="AB35" s="37" t="s">
        <v>219</v>
      </c>
      <c r="AC35" s="14"/>
      <c r="AD35" s="18"/>
      <c r="AF35" s="15"/>
      <c r="AG35" s="16">
        <v>34</v>
      </c>
      <c r="AH35" s="9" t="s">
        <v>220</v>
      </c>
    </row>
    <row r="36" spans="7:34" s="7" customFormat="1" ht="60" x14ac:dyDescent="0.2">
      <c r="G36" s="52">
        <v>35</v>
      </c>
      <c r="H36" s="53" t="s">
        <v>221</v>
      </c>
      <c r="M36" s="33"/>
      <c r="N36" s="58"/>
      <c r="R36" s="20"/>
      <c r="S36" s="11"/>
      <c r="T36" s="11"/>
      <c r="U36" s="11"/>
      <c r="X36" s="19"/>
      <c r="Z36" s="15"/>
      <c r="AA36" s="36">
        <v>35</v>
      </c>
      <c r="AB36" s="37" t="s">
        <v>222</v>
      </c>
      <c r="AC36" s="14"/>
      <c r="AD36" s="18"/>
      <c r="AF36" s="15"/>
      <c r="AG36" s="16">
        <v>35</v>
      </c>
      <c r="AH36" s="9" t="s">
        <v>223</v>
      </c>
    </row>
    <row r="37" spans="7:34" s="7" customFormat="1" ht="71.25" x14ac:dyDescent="0.2">
      <c r="G37" s="52">
        <v>36</v>
      </c>
      <c r="H37" s="51" t="s">
        <v>224</v>
      </c>
      <c r="M37" s="33"/>
      <c r="N37" s="58"/>
      <c r="R37" s="20"/>
      <c r="S37" s="11"/>
      <c r="T37" s="11"/>
      <c r="U37" s="11"/>
      <c r="X37" s="19"/>
      <c r="Z37" s="15"/>
      <c r="AA37" s="36">
        <v>36</v>
      </c>
      <c r="AB37" s="37" t="s">
        <v>225</v>
      </c>
      <c r="AC37" s="14"/>
      <c r="AD37" s="18"/>
      <c r="AF37" s="15"/>
      <c r="AG37" s="16">
        <v>36</v>
      </c>
      <c r="AH37" s="9" t="s">
        <v>226</v>
      </c>
    </row>
    <row r="38" spans="7:34" s="7" customFormat="1" ht="57" x14ac:dyDescent="0.2">
      <c r="G38" s="52">
        <v>37</v>
      </c>
      <c r="H38" s="51" t="s">
        <v>227</v>
      </c>
      <c r="M38" s="42"/>
      <c r="N38" s="58"/>
      <c r="R38" s="20"/>
      <c r="S38" s="11"/>
      <c r="T38" s="11"/>
      <c r="U38" s="11"/>
      <c r="X38" s="19"/>
      <c r="Z38" s="15"/>
      <c r="AA38" s="36">
        <v>37</v>
      </c>
      <c r="AB38" s="37" t="s">
        <v>228</v>
      </c>
      <c r="AC38" s="14"/>
      <c r="AD38" s="18"/>
      <c r="AF38" s="15"/>
      <c r="AG38" s="16">
        <v>37</v>
      </c>
      <c r="AH38" s="9" t="s">
        <v>229</v>
      </c>
    </row>
    <row r="39" spans="7:34" s="7" customFormat="1" ht="57" x14ac:dyDescent="0.2">
      <c r="G39" s="52">
        <v>38</v>
      </c>
      <c r="H39" s="51" t="s">
        <v>230</v>
      </c>
      <c r="M39" s="33"/>
      <c r="N39" s="58"/>
      <c r="R39" s="20"/>
      <c r="S39" s="11"/>
      <c r="T39" s="11"/>
      <c r="U39" s="11"/>
      <c r="X39" s="19"/>
      <c r="Z39" s="15"/>
      <c r="AA39" s="36">
        <v>38</v>
      </c>
      <c r="AB39" s="37" t="s">
        <v>231</v>
      </c>
      <c r="AC39" s="14"/>
      <c r="AD39" s="18"/>
      <c r="AF39" s="15"/>
      <c r="AG39" s="16">
        <v>38</v>
      </c>
      <c r="AH39" s="9" t="s">
        <v>232</v>
      </c>
    </row>
    <row r="40" spans="7:34" s="7" customFormat="1" ht="60" x14ac:dyDescent="0.2">
      <c r="G40" s="52">
        <v>39</v>
      </c>
      <c r="H40" s="51" t="s">
        <v>233</v>
      </c>
      <c r="M40" s="33"/>
      <c r="N40" s="58"/>
      <c r="R40" s="20"/>
      <c r="S40" s="11"/>
      <c r="T40" s="11"/>
      <c r="U40" s="11"/>
      <c r="X40" s="19"/>
      <c r="Z40" s="15"/>
      <c r="AA40" s="36">
        <v>39</v>
      </c>
      <c r="AB40" s="37" t="s">
        <v>234</v>
      </c>
      <c r="AC40" s="14"/>
      <c r="AD40" s="18"/>
      <c r="AF40" s="15"/>
      <c r="AG40" s="16">
        <v>39</v>
      </c>
      <c r="AH40" s="9" t="s">
        <v>235</v>
      </c>
    </row>
    <row r="41" spans="7:34" s="7" customFormat="1" ht="57" x14ac:dyDescent="0.2">
      <c r="G41" s="52">
        <v>40</v>
      </c>
      <c r="H41" s="51" t="s">
        <v>236</v>
      </c>
      <c r="M41" s="42"/>
      <c r="N41" s="58"/>
      <c r="R41" s="20"/>
      <c r="S41" s="11"/>
      <c r="T41" s="11"/>
      <c r="U41" s="11"/>
      <c r="X41" s="19"/>
      <c r="Z41" s="15"/>
      <c r="AA41" s="36">
        <v>40</v>
      </c>
      <c r="AB41" s="37" t="s">
        <v>237</v>
      </c>
      <c r="AC41" s="14"/>
      <c r="AD41" s="18"/>
      <c r="AF41" s="15"/>
      <c r="AG41" s="16">
        <v>40</v>
      </c>
      <c r="AH41" s="9" t="s">
        <v>238</v>
      </c>
    </row>
    <row r="42" spans="7:34" s="7" customFormat="1" ht="71.25" x14ac:dyDescent="0.2">
      <c r="G42" s="52">
        <v>41</v>
      </c>
      <c r="H42" s="51" t="s">
        <v>239</v>
      </c>
      <c r="M42" s="33"/>
      <c r="N42" s="58"/>
      <c r="R42" s="20"/>
      <c r="S42" s="11"/>
      <c r="T42" s="11"/>
      <c r="U42" s="11"/>
      <c r="X42" s="19"/>
      <c r="Z42" s="15"/>
      <c r="AA42" s="36">
        <v>41</v>
      </c>
      <c r="AB42" s="37" t="s">
        <v>240</v>
      </c>
      <c r="AC42" s="14"/>
      <c r="AD42" s="18"/>
      <c r="AF42" s="15"/>
      <c r="AG42" s="16">
        <v>41</v>
      </c>
      <c r="AH42" s="9" t="s">
        <v>241</v>
      </c>
    </row>
    <row r="43" spans="7:34" s="7" customFormat="1" ht="57" x14ac:dyDescent="0.2">
      <c r="G43" s="52">
        <v>42</v>
      </c>
      <c r="H43" s="51" t="s">
        <v>242</v>
      </c>
      <c r="M43" s="33"/>
      <c r="R43" s="20"/>
      <c r="S43" s="11"/>
      <c r="T43" s="11"/>
      <c r="U43" s="11"/>
      <c r="X43" s="19"/>
      <c r="Z43" s="15"/>
      <c r="AA43" s="36">
        <v>42</v>
      </c>
      <c r="AB43" s="37" t="s">
        <v>243</v>
      </c>
      <c r="AC43" s="14"/>
      <c r="AD43" s="18"/>
      <c r="AF43" s="15"/>
      <c r="AG43" s="16">
        <v>42</v>
      </c>
      <c r="AH43" s="9" t="s">
        <v>244</v>
      </c>
    </row>
    <row r="44" spans="7:34" s="7" customFormat="1" ht="57.75" thickBot="1" x14ac:dyDescent="0.25">
      <c r="G44" s="54">
        <v>43</v>
      </c>
      <c r="H44" s="55" t="s">
        <v>245</v>
      </c>
      <c r="R44" s="20"/>
      <c r="S44" s="11"/>
      <c r="T44" s="11"/>
      <c r="U44" s="11"/>
      <c r="X44" s="19"/>
      <c r="Z44" s="15"/>
      <c r="AA44" s="36">
        <v>43</v>
      </c>
      <c r="AB44" s="37" t="s">
        <v>246</v>
      </c>
      <c r="AC44" s="14"/>
      <c r="AD44" s="18"/>
      <c r="AF44" s="15"/>
      <c r="AG44" s="16">
        <v>43</v>
      </c>
      <c r="AH44" s="9" t="s">
        <v>247</v>
      </c>
    </row>
    <row r="45" spans="7:34" s="7" customFormat="1" ht="57.75" thickBot="1" x14ac:dyDescent="0.25">
      <c r="H45" s="55" t="s">
        <v>160</v>
      </c>
      <c r="R45" s="20"/>
      <c r="S45" s="11"/>
      <c r="T45" s="11"/>
      <c r="U45" s="11"/>
      <c r="X45" s="19"/>
      <c r="Z45" s="15"/>
      <c r="AA45" s="36">
        <v>44</v>
      </c>
      <c r="AB45" s="37" t="s">
        <v>248</v>
      </c>
      <c r="AC45" s="14"/>
      <c r="AD45" s="18"/>
      <c r="AF45" s="15"/>
      <c r="AH45" s="10" t="s">
        <v>160</v>
      </c>
    </row>
    <row r="46" spans="7:34" s="7" customFormat="1" ht="71.25" x14ac:dyDescent="0.2">
      <c r="R46" s="20"/>
      <c r="S46" s="11"/>
      <c r="T46" s="11"/>
      <c r="U46" s="11"/>
      <c r="X46" s="19"/>
      <c r="Z46" s="15"/>
      <c r="AA46" s="36">
        <v>45</v>
      </c>
      <c r="AB46" s="30" t="s">
        <v>249</v>
      </c>
      <c r="AC46" s="14"/>
      <c r="AD46" s="18"/>
      <c r="AF46" s="15"/>
      <c r="AG46" s="15"/>
    </row>
    <row r="47" spans="7:34" s="7" customFormat="1" ht="60" customHeight="1" x14ac:dyDescent="0.2">
      <c r="R47" s="20"/>
      <c r="S47" s="11"/>
      <c r="T47" s="11"/>
      <c r="U47" s="11"/>
      <c r="AA47" s="36">
        <v>46</v>
      </c>
      <c r="AB47" s="30" t="s">
        <v>250</v>
      </c>
      <c r="AC47" s="14"/>
      <c r="AD47" s="18"/>
      <c r="AF47" s="15"/>
      <c r="AG47" s="15"/>
    </row>
    <row r="48" spans="7:34" s="7" customFormat="1" ht="60" customHeight="1" x14ac:dyDescent="0.2">
      <c r="R48" s="20"/>
      <c r="S48" s="11"/>
      <c r="T48" s="11"/>
      <c r="U48" s="11"/>
      <c r="AA48" s="36">
        <v>47</v>
      </c>
      <c r="AB48" s="30" t="s">
        <v>251</v>
      </c>
      <c r="AC48" s="14"/>
      <c r="AD48" s="18"/>
      <c r="AF48" s="15"/>
      <c r="AG48" s="15"/>
    </row>
    <row r="49" spans="18:33" s="7" customFormat="1" ht="60" customHeight="1" x14ac:dyDescent="0.2">
      <c r="R49" s="20"/>
      <c r="S49" s="11"/>
      <c r="T49" s="11"/>
      <c r="U49" s="11"/>
      <c r="AA49" s="36">
        <v>48</v>
      </c>
      <c r="AB49" s="30" t="s">
        <v>252</v>
      </c>
      <c r="AC49" s="14"/>
      <c r="AD49" s="18"/>
      <c r="AF49" s="15"/>
      <c r="AG49" s="15"/>
    </row>
    <row r="50" spans="18:33" s="7" customFormat="1" ht="60" customHeight="1" x14ac:dyDescent="0.2">
      <c r="R50" s="20"/>
      <c r="S50" s="11"/>
      <c r="T50" s="11"/>
      <c r="U50" s="11"/>
      <c r="AA50" s="36">
        <v>49</v>
      </c>
      <c r="AB50" s="30" t="s">
        <v>253</v>
      </c>
      <c r="AC50" s="14"/>
      <c r="AD50" s="18"/>
      <c r="AF50" s="15"/>
      <c r="AG50" s="15"/>
    </row>
    <row r="51" spans="18:33" s="7" customFormat="1" ht="60" customHeight="1" x14ac:dyDescent="0.2">
      <c r="R51" s="20"/>
      <c r="S51" s="11"/>
      <c r="T51" s="11"/>
      <c r="U51" s="11"/>
      <c r="AA51" s="36">
        <v>50</v>
      </c>
      <c r="AB51" s="32" t="s">
        <v>254</v>
      </c>
      <c r="AC51" s="14"/>
      <c r="AD51" s="18"/>
      <c r="AF51" s="15"/>
      <c r="AG51" s="15"/>
    </row>
    <row r="52" spans="18:33" s="7" customFormat="1" ht="78.75" customHeight="1" x14ac:dyDescent="0.2">
      <c r="R52" s="20"/>
      <c r="S52" s="11"/>
      <c r="T52" s="11"/>
      <c r="U52" s="11"/>
      <c r="AA52" s="36">
        <v>51</v>
      </c>
      <c r="AB52" s="30" t="s">
        <v>255</v>
      </c>
      <c r="AC52" s="14"/>
      <c r="AD52" s="18"/>
      <c r="AF52" s="15"/>
      <c r="AG52" s="15"/>
    </row>
    <row r="53" spans="18:33" s="7" customFormat="1" ht="87.75" customHeight="1" x14ac:dyDescent="0.2">
      <c r="R53" s="20"/>
      <c r="S53" s="11"/>
      <c r="T53" s="11"/>
      <c r="U53" s="11"/>
      <c r="AA53" s="36">
        <v>52</v>
      </c>
      <c r="AB53" s="30" t="s">
        <v>256</v>
      </c>
      <c r="AC53" s="14"/>
      <c r="AD53" s="18"/>
      <c r="AF53" s="15"/>
      <c r="AG53" s="15"/>
    </row>
    <row r="54" spans="18:33" ht="42.75" customHeight="1" x14ac:dyDescent="0.2">
      <c r="S54" s="22"/>
      <c r="T54" s="22"/>
      <c r="U54" s="22"/>
      <c r="AA54" s="36">
        <v>53</v>
      </c>
      <c r="AB54" s="32" t="s">
        <v>257</v>
      </c>
    </row>
    <row r="55" spans="18:33" ht="42.75" x14ac:dyDescent="0.2">
      <c r="S55" s="22"/>
      <c r="T55" s="22"/>
      <c r="U55" s="22"/>
      <c r="AA55" s="36">
        <v>54</v>
      </c>
      <c r="AB55" s="30" t="s">
        <v>258</v>
      </c>
    </row>
    <row r="56" spans="18:33" ht="48.75" customHeight="1" x14ac:dyDescent="0.2">
      <c r="S56" s="22"/>
      <c r="T56" s="22"/>
      <c r="U56" s="22"/>
      <c r="AA56" s="36">
        <v>55</v>
      </c>
      <c r="AB56" s="30" t="s">
        <v>259</v>
      </c>
    </row>
    <row r="57" spans="18:33" ht="42.75" x14ac:dyDescent="0.2">
      <c r="S57" s="22"/>
      <c r="T57" s="22"/>
      <c r="U57" s="22"/>
      <c r="AA57" s="36">
        <v>56</v>
      </c>
      <c r="AB57" s="30" t="s">
        <v>260</v>
      </c>
    </row>
    <row r="58" spans="18:33" ht="57" x14ac:dyDescent="0.2">
      <c r="S58" s="22"/>
      <c r="T58" s="22"/>
      <c r="U58" s="22"/>
      <c r="AA58" s="36">
        <v>57</v>
      </c>
      <c r="AB58" s="30" t="s">
        <v>261</v>
      </c>
    </row>
    <row r="59" spans="18:33" ht="71.25" x14ac:dyDescent="0.2">
      <c r="S59" s="22"/>
      <c r="T59" s="22"/>
      <c r="U59" s="22"/>
      <c r="AA59" s="36">
        <v>58</v>
      </c>
      <c r="AB59" s="30" t="s">
        <v>262</v>
      </c>
    </row>
    <row r="60" spans="18:33" ht="57" x14ac:dyDescent="0.2">
      <c r="S60" s="22"/>
      <c r="T60" s="22"/>
      <c r="U60" s="22"/>
      <c r="AA60" s="36">
        <v>59</v>
      </c>
      <c r="AB60" s="30" t="s">
        <v>263</v>
      </c>
    </row>
    <row r="61" spans="18:33" ht="71.25" x14ac:dyDescent="0.2">
      <c r="S61" s="22"/>
      <c r="T61" s="22"/>
      <c r="U61" s="22"/>
      <c r="AA61" s="36">
        <v>60</v>
      </c>
      <c r="AB61" s="30" t="s">
        <v>264</v>
      </c>
    </row>
    <row r="62" spans="18:33" ht="71.25" x14ac:dyDescent="0.2">
      <c r="S62" s="22"/>
      <c r="T62" s="22"/>
      <c r="U62" s="22"/>
      <c r="AA62" s="36">
        <v>61</v>
      </c>
      <c r="AB62" s="30" t="s">
        <v>265</v>
      </c>
    </row>
    <row r="63" spans="18:33" ht="71.25" x14ac:dyDescent="0.2">
      <c r="AA63" s="36">
        <v>62</v>
      </c>
      <c r="AB63" s="30" t="s">
        <v>266</v>
      </c>
    </row>
    <row r="64" spans="18:33" ht="42.75" x14ac:dyDescent="0.2">
      <c r="AA64" s="36">
        <v>63</v>
      </c>
      <c r="AB64" s="30" t="s">
        <v>267</v>
      </c>
    </row>
    <row r="65" spans="27:28" ht="42.75" x14ac:dyDescent="0.2">
      <c r="AA65" s="36">
        <v>64</v>
      </c>
      <c r="AB65" s="30" t="s">
        <v>268</v>
      </c>
    </row>
    <row r="66" spans="27:28" ht="28.5" x14ac:dyDescent="0.2">
      <c r="AA66" s="36">
        <v>65</v>
      </c>
      <c r="AB66" s="30" t="s">
        <v>269</v>
      </c>
    </row>
    <row r="67" spans="27:28" ht="57" x14ac:dyDescent="0.2">
      <c r="AA67" s="36">
        <v>66</v>
      </c>
      <c r="AB67" s="30" t="s">
        <v>270</v>
      </c>
    </row>
    <row r="68" spans="27:28" ht="42.75" x14ac:dyDescent="0.2">
      <c r="AA68" s="36">
        <v>67</v>
      </c>
      <c r="AB68" s="30" t="s">
        <v>271</v>
      </c>
    </row>
    <row r="69" spans="27:28" ht="57" x14ac:dyDescent="0.2">
      <c r="AA69" s="36">
        <v>68</v>
      </c>
      <c r="AB69" s="30" t="s">
        <v>272</v>
      </c>
    </row>
    <row r="70" spans="27:28" ht="42.75" x14ac:dyDescent="0.2">
      <c r="AA70" s="36">
        <v>69</v>
      </c>
      <c r="AB70" s="30" t="s">
        <v>273</v>
      </c>
    </row>
    <row r="71" spans="27:28" ht="42.75" x14ac:dyDescent="0.2">
      <c r="AA71" s="36">
        <v>70</v>
      </c>
      <c r="AB71" s="30" t="s">
        <v>274</v>
      </c>
    </row>
    <row r="72" spans="27:28" ht="42.75" x14ac:dyDescent="0.2">
      <c r="AA72" s="36">
        <v>71</v>
      </c>
      <c r="AB72" s="30" t="s">
        <v>275</v>
      </c>
    </row>
    <row r="73" spans="27:28" ht="42.75" x14ac:dyDescent="0.2">
      <c r="AA73" s="36">
        <v>72</v>
      </c>
      <c r="AB73" s="30" t="s">
        <v>276</v>
      </c>
    </row>
    <row r="74" spans="27:28" ht="57" x14ac:dyDescent="0.2">
      <c r="AA74" s="36">
        <v>73</v>
      </c>
      <c r="AB74" s="30" t="s">
        <v>277</v>
      </c>
    </row>
    <row r="75" spans="27:28" ht="42.75" x14ac:dyDescent="0.2">
      <c r="AA75" s="36">
        <v>74</v>
      </c>
      <c r="AB75" s="30" t="s">
        <v>278</v>
      </c>
    </row>
    <row r="76" spans="27:28" ht="28.5" x14ac:dyDescent="0.2">
      <c r="AA76" s="36">
        <v>75</v>
      </c>
      <c r="AB76" s="30" t="s">
        <v>279</v>
      </c>
    </row>
    <row r="77" spans="27:28" ht="21" customHeight="1" x14ac:dyDescent="0.2">
      <c r="AA77" s="36">
        <v>76</v>
      </c>
      <c r="AB77" s="30" t="s">
        <v>280</v>
      </c>
    </row>
    <row r="78" spans="27:28" ht="42.75" x14ac:dyDescent="0.2">
      <c r="AA78" s="36">
        <v>77</v>
      </c>
      <c r="AB78" s="30" t="s">
        <v>281</v>
      </c>
    </row>
    <row r="79" spans="27:28" ht="28.5" x14ac:dyDescent="0.2">
      <c r="AA79" s="36">
        <v>78</v>
      </c>
      <c r="AB79" s="30" t="s">
        <v>282</v>
      </c>
    </row>
    <row r="80" spans="27:28" ht="57" x14ac:dyDescent="0.2">
      <c r="AA80" s="36">
        <v>79</v>
      </c>
      <c r="AB80" s="30" t="s">
        <v>283</v>
      </c>
    </row>
    <row r="81" spans="27:28" ht="42.75" x14ac:dyDescent="0.2">
      <c r="AA81" s="36">
        <v>80</v>
      </c>
      <c r="AB81" s="30" t="s">
        <v>284</v>
      </c>
    </row>
    <row r="82" spans="27:28" ht="57" x14ac:dyDescent="0.2">
      <c r="AA82" s="36">
        <v>81</v>
      </c>
      <c r="AB82" s="30" t="s">
        <v>285</v>
      </c>
    </row>
    <row r="83" spans="27:28" ht="42.75" x14ac:dyDescent="0.2">
      <c r="AA83" s="36">
        <v>82</v>
      </c>
      <c r="AB83" s="30" t="s">
        <v>286</v>
      </c>
    </row>
    <row r="84" spans="27:28" ht="57" x14ac:dyDescent="0.2">
      <c r="AA84" s="36">
        <v>83</v>
      </c>
      <c r="AB84" s="30" t="s">
        <v>287</v>
      </c>
    </row>
    <row r="85" spans="27:28" ht="42.75" x14ac:dyDescent="0.2">
      <c r="AA85" s="36">
        <v>84</v>
      </c>
      <c r="AB85" s="30" t="s">
        <v>288</v>
      </c>
    </row>
    <row r="86" spans="27:28" ht="57" x14ac:dyDescent="0.2">
      <c r="AA86" s="36">
        <v>85</v>
      </c>
      <c r="AB86" s="30" t="s">
        <v>289</v>
      </c>
    </row>
    <row r="87" spans="27:28" ht="42.75" x14ac:dyDescent="0.2">
      <c r="AA87" s="36">
        <v>86</v>
      </c>
      <c r="AB87" s="30" t="s">
        <v>290</v>
      </c>
    </row>
    <row r="88" spans="27:28" ht="57" x14ac:dyDescent="0.2">
      <c r="AA88" s="36">
        <v>87</v>
      </c>
      <c r="AB88" s="30" t="s">
        <v>291</v>
      </c>
    </row>
    <row r="89" spans="27:28" ht="57" x14ac:dyDescent="0.2">
      <c r="AA89" s="36">
        <v>88</v>
      </c>
      <c r="AB89" s="30" t="s">
        <v>292</v>
      </c>
    </row>
    <row r="90" spans="27:28" ht="42.75" x14ac:dyDescent="0.2">
      <c r="AA90" s="36">
        <v>89</v>
      </c>
      <c r="AB90" s="30" t="s">
        <v>293</v>
      </c>
    </row>
    <row r="91" spans="27:28" ht="57" x14ac:dyDescent="0.2">
      <c r="AA91" s="36">
        <v>90</v>
      </c>
      <c r="AB91" s="30" t="s">
        <v>294</v>
      </c>
    </row>
    <row r="92" spans="27:28" ht="57" x14ac:dyDescent="0.2">
      <c r="AA92" s="36">
        <v>91</v>
      </c>
      <c r="AB92" s="30" t="s">
        <v>295</v>
      </c>
    </row>
    <row r="93" spans="27:28" ht="42.75" x14ac:dyDescent="0.2">
      <c r="AA93" s="36">
        <v>92</v>
      </c>
      <c r="AB93" s="30" t="s">
        <v>296</v>
      </c>
    </row>
    <row r="94" spans="27:28" ht="42.75" x14ac:dyDescent="0.2">
      <c r="AA94" s="36">
        <v>93</v>
      </c>
      <c r="AB94" s="30" t="s">
        <v>297</v>
      </c>
    </row>
    <row r="95" spans="27:28" ht="57" x14ac:dyDescent="0.2">
      <c r="AA95" s="36">
        <v>94</v>
      </c>
      <c r="AB95" s="30" t="s">
        <v>298</v>
      </c>
    </row>
    <row r="96" spans="27:28" ht="42.75" x14ac:dyDescent="0.2">
      <c r="AA96" s="36">
        <v>95</v>
      </c>
      <c r="AB96" s="30" t="s">
        <v>299</v>
      </c>
    </row>
    <row r="97" spans="27:28" ht="42.75" x14ac:dyDescent="0.2">
      <c r="AA97" s="36">
        <v>96</v>
      </c>
      <c r="AB97" s="30" t="s">
        <v>300</v>
      </c>
    </row>
    <row r="98" spans="27:28" ht="42.75" x14ac:dyDescent="0.2">
      <c r="AA98" s="36">
        <v>97</v>
      </c>
      <c r="AB98" s="30" t="s">
        <v>301</v>
      </c>
    </row>
    <row r="99" spans="27:28" ht="57" x14ac:dyDescent="0.2">
      <c r="AA99" s="36">
        <v>98</v>
      </c>
      <c r="AB99" s="32" t="s">
        <v>302</v>
      </c>
    </row>
    <row r="100" spans="27:28" ht="29.25" thickBot="1" x14ac:dyDescent="0.25">
      <c r="AA100" s="13">
        <v>99</v>
      </c>
      <c r="AB100" s="31" t="s">
        <v>303</v>
      </c>
    </row>
    <row r="101" spans="27:28" x14ac:dyDescent="0.2">
      <c r="AA101" s="40"/>
      <c r="AB101" s="6"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Y1048576"/>
  <sheetViews>
    <sheetView showGridLines="0" tabSelected="1" zoomScale="80" zoomScaleNormal="80" workbookViewId="0">
      <selection activeCell="B9" sqref="B9:AG9"/>
    </sheetView>
  </sheetViews>
  <sheetFormatPr baseColWidth="10" defaultColWidth="9.140625" defaultRowHeight="15" x14ac:dyDescent="0.25"/>
  <cols>
    <col min="1" max="1" width="71.85546875" style="132" customWidth="1"/>
    <col min="2" max="2" width="21.140625" style="383" customWidth="1"/>
    <col min="3" max="3" width="41.42578125" style="157" customWidth="1"/>
    <col min="4" max="4" width="22.28515625" style="383" customWidth="1"/>
    <col min="5" max="5" width="59.140625" style="157" customWidth="1"/>
    <col min="6" max="6" width="25.42578125" style="383" customWidth="1"/>
    <col min="7" max="7" width="38.42578125" style="383" customWidth="1"/>
    <col min="8" max="8" width="20.140625" style="383" customWidth="1"/>
    <col min="9" max="9" width="18.42578125" style="383" customWidth="1"/>
    <col min="10" max="10" width="20.140625" style="383" customWidth="1"/>
    <col min="11" max="11" width="22.5703125" style="383" customWidth="1"/>
    <col min="12" max="12" width="16.85546875" style="383" customWidth="1"/>
    <col min="13" max="13" width="16.5703125" style="383" customWidth="1"/>
    <col min="14" max="14" width="16.85546875" style="383" customWidth="1"/>
    <col min="15" max="15" width="16.85546875" style="157" customWidth="1"/>
    <col min="16" max="16" width="16.85546875" style="158" customWidth="1"/>
    <col min="17" max="22" width="16.85546875" style="383" customWidth="1"/>
    <col min="23" max="24" width="16.85546875" style="159" customWidth="1"/>
    <col min="25" max="25" width="16.85546875" style="160" customWidth="1"/>
    <col min="26" max="26" width="21.140625" style="383" customWidth="1"/>
    <col min="27" max="27" width="16.85546875" style="384" customWidth="1"/>
    <col min="28" max="28" width="21.140625" style="383" customWidth="1"/>
    <col min="29" max="29" width="16.85546875" style="383" customWidth="1"/>
    <col min="30" max="30" width="21.140625" style="383" customWidth="1"/>
    <col min="31" max="31" width="16.85546875" style="383" customWidth="1"/>
    <col min="32" max="32" width="27" style="383" customWidth="1"/>
    <col min="33" max="33" width="27" style="157" customWidth="1"/>
    <col min="34" max="34" width="25.28515625" style="196" customWidth="1"/>
    <col min="35" max="35" width="17" style="175" customWidth="1"/>
    <col min="36" max="36" width="25.85546875" style="178" customWidth="1"/>
    <col min="37" max="37" width="17.28515625" style="345" customWidth="1"/>
    <col min="38" max="38" width="17" style="269" customWidth="1"/>
    <col min="39" max="39" width="54" style="178" customWidth="1"/>
    <col min="40" max="40" width="24.42578125" style="196" hidden="1" customWidth="1"/>
    <col min="41" max="41" width="34.140625" style="178" hidden="1" customWidth="1"/>
    <col min="42" max="42" width="32" style="178" hidden="1" customWidth="1"/>
    <col min="43" max="43" width="24.85546875" style="196" hidden="1" customWidth="1"/>
    <col min="44" max="44" width="35.140625" style="178" hidden="1" customWidth="1"/>
    <col min="45" max="45" width="32" style="178" hidden="1" customWidth="1"/>
    <col min="46" max="46" width="9.140625" style="131" customWidth="1"/>
    <col min="47" max="47" width="13.7109375" style="256" customWidth="1"/>
    <col min="48" max="48" width="12.85546875" style="181" customWidth="1"/>
    <col min="49" max="49" width="13.7109375" style="179" customWidth="1"/>
    <col min="50" max="50" width="13.42578125" style="256" customWidth="1"/>
    <col min="51" max="63" width="9.140625" style="132" customWidth="1"/>
    <col min="64" max="207" width="9.140625" style="132"/>
    <col min="208" max="16383" width="9.140625" style="149"/>
    <col min="16384" max="16384" width="9.140625" style="149" customWidth="1"/>
  </cols>
  <sheetData>
    <row r="1" spans="1:207" ht="5.25" customHeight="1" x14ac:dyDescent="0.4">
      <c r="A1" s="161"/>
      <c r="B1" s="389"/>
      <c r="D1" s="389"/>
      <c r="F1" s="389"/>
      <c r="G1" s="389"/>
      <c r="H1" s="389"/>
      <c r="I1" s="389"/>
      <c r="J1" s="389"/>
      <c r="K1" s="389"/>
      <c r="L1" s="389"/>
      <c r="M1" s="389"/>
      <c r="N1" s="389"/>
      <c r="Q1" s="389"/>
      <c r="R1" s="389"/>
      <c r="S1" s="389"/>
      <c r="T1" s="389"/>
      <c r="U1" s="389"/>
      <c r="V1" s="389"/>
      <c r="Z1" s="389"/>
      <c r="AA1" s="390"/>
      <c r="AB1" s="389"/>
      <c r="AC1" s="389"/>
      <c r="AD1" s="389"/>
      <c r="AE1" s="389"/>
      <c r="AF1" s="389"/>
    </row>
    <row r="2" spans="1:207" s="131" customFormat="1" ht="13.5" customHeight="1" x14ac:dyDescent="0.25">
      <c r="A2" s="156"/>
      <c r="B2" s="391"/>
      <c r="C2" s="391"/>
      <c r="D2" s="392" t="s">
        <v>304</v>
      </c>
      <c r="E2" s="393"/>
      <c r="F2" s="393"/>
      <c r="G2" s="393"/>
      <c r="H2" s="393"/>
      <c r="I2" s="393"/>
      <c r="J2" s="393"/>
      <c r="K2" s="393"/>
      <c r="L2" s="393"/>
      <c r="M2" s="393"/>
      <c r="N2" s="393"/>
      <c r="O2" s="393"/>
      <c r="P2" s="393"/>
      <c r="Q2" s="393"/>
      <c r="R2" s="393"/>
      <c r="S2" s="393"/>
      <c r="T2" s="393"/>
      <c r="U2" s="393"/>
      <c r="V2" s="393"/>
      <c r="W2" s="393"/>
      <c r="X2" s="393"/>
      <c r="Y2" s="393"/>
      <c r="Z2" s="393"/>
      <c r="AA2" s="394"/>
      <c r="AB2" s="393"/>
      <c r="AC2" s="393"/>
      <c r="AD2" s="393"/>
      <c r="AE2" s="393"/>
      <c r="AF2" s="395"/>
      <c r="AG2" s="176" t="s">
        <v>305</v>
      </c>
      <c r="AH2" s="197"/>
      <c r="AI2" s="132"/>
      <c r="AJ2" s="132"/>
      <c r="AK2" s="346"/>
      <c r="AL2" s="257"/>
      <c r="AM2" s="132"/>
      <c r="AN2" s="203"/>
      <c r="AO2" s="132"/>
      <c r="AP2" s="132"/>
      <c r="AQ2" s="203"/>
      <c r="AR2" s="440" t="s">
        <v>305</v>
      </c>
      <c r="AS2" s="441"/>
      <c r="AT2" s="180"/>
      <c r="AU2" s="256"/>
      <c r="AV2" s="181"/>
      <c r="AW2" s="181"/>
      <c r="AX2" s="256"/>
      <c r="AY2" s="132"/>
      <c r="AZ2" s="132"/>
      <c r="BA2" s="132"/>
      <c r="BB2" s="132"/>
      <c r="BC2" s="132"/>
      <c r="BD2" s="132"/>
      <c r="BE2" s="132"/>
      <c r="BF2" s="132"/>
      <c r="BG2" s="132"/>
      <c r="BH2" s="132"/>
      <c r="BI2" s="132"/>
      <c r="BJ2" s="132"/>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row>
    <row r="3" spans="1:207" s="131" customFormat="1" x14ac:dyDescent="0.25">
      <c r="A3" s="156"/>
      <c r="B3" s="391"/>
      <c r="C3" s="391"/>
      <c r="D3" s="396"/>
      <c r="E3" s="397"/>
      <c r="F3" s="397"/>
      <c r="G3" s="397"/>
      <c r="H3" s="397"/>
      <c r="I3" s="397"/>
      <c r="J3" s="397"/>
      <c r="K3" s="397"/>
      <c r="L3" s="397"/>
      <c r="M3" s="397"/>
      <c r="N3" s="397"/>
      <c r="O3" s="397"/>
      <c r="P3" s="397"/>
      <c r="Q3" s="397"/>
      <c r="R3" s="397"/>
      <c r="S3" s="397"/>
      <c r="T3" s="397"/>
      <c r="U3" s="397"/>
      <c r="V3" s="397"/>
      <c r="W3" s="397"/>
      <c r="X3" s="397"/>
      <c r="Y3" s="397"/>
      <c r="Z3" s="397"/>
      <c r="AA3" s="398"/>
      <c r="AB3" s="397"/>
      <c r="AC3" s="397"/>
      <c r="AD3" s="397"/>
      <c r="AE3" s="397"/>
      <c r="AF3" s="399"/>
      <c r="AG3" s="176" t="s">
        <v>306</v>
      </c>
      <c r="AH3" s="197"/>
      <c r="AI3" s="132"/>
      <c r="AJ3" s="132"/>
      <c r="AK3" s="346"/>
      <c r="AL3" s="257"/>
      <c r="AM3" s="132"/>
      <c r="AN3" s="203"/>
      <c r="AO3" s="132"/>
      <c r="AP3" s="132"/>
      <c r="AQ3" s="203"/>
      <c r="AR3" s="440" t="s">
        <v>306</v>
      </c>
      <c r="AS3" s="441"/>
      <c r="AT3" s="180"/>
      <c r="AU3" s="256"/>
      <c r="AV3" s="181"/>
      <c r="AW3" s="181"/>
      <c r="AX3" s="256"/>
      <c r="AY3" s="132"/>
      <c r="AZ3" s="132"/>
      <c r="BA3" s="132"/>
      <c r="BB3" s="132"/>
      <c r="BC3" s="132"/>
      <c r="BD3" s="132"/>
      <c r="BE3" s="132"/>
      <c r="BF3" s="132"/>
      <c r="BG3" s="132"/>
      <c r="BH3" s="132"/>
      <c r="BI3" s="132"/>
      <c r="BJ3" s="132"/>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row>
    <row r="4" spans="1:207" s="131" customFormat="1" ht="36" customHeight="1" x14ac:dyDescent="0.25">
      <c r="A4" s="156"/>
      <c r="B4" s="391"/>
      <c r="C4" s="391"/>
      <c r="D4" s="396"/>
      <c r="E4" s="397"/>
      <c r="F4" s="397"/>
      <c r="G4" s="397"/>
      <c r="H4" s="397"/>
      <c r="I4" s="397"/>
      <c r="J4" s="397"/>
      <c r="K4" s="397"/>
      <c r="L4" s="397"/>
      <c r="M4" s="397"/>
      <c r="N4" s="397"/>
      <c r="O4" s="397"/>
      <c r="P4" s="397"/>
      <c r="Q4" s="397"/>
      <c r="R4" s="397"/>
      <c r="S4" s="397"/>
      <c r="T4" s="397"/>
      <c r="U4" s="397"/>
      <c r="V4" s="397"/>
      <c r="W4" s="397"/>
      <c r="X4" s="397"/>
      <c r="Y4" s="397"/>
      <c r="Z4" s="397"/>
      <c r="AA4" s="398"/>
      <c r="AB4" s="397"/>
      <c r="AC4" s="397"/>
      <c r="AD4" s="397"/>
      <c r="AE4" s="397"/>
      <c r="AF4" s="399"/>
      <c r="AG4" s="176" t="s">
        <v>307</v>
      </c>
      <c r="AH4" s="197"/>
      <c r="AI4" s="132"/>
      <c r="AJ4" s="132"/>
      <c r="AK4" s="346"/>
      <c r="AL4" s="257"/>
      <c r="AM4" s="132"/>
      <c r="AN4" s="203"/>
      <c r="AO4" s="132"/>
      <c r="AP4" s="132"/>
      <c r="AQ4" s="203"/>
      <c r="AR4" s="440" t="s">
        <v>307</v>
      </c>
      <c r="AS4" s="441"/>
      <c r="AT4" s="180"/>
      <c r="AU4" s="256"/>
      <c r="AV4" s="181"/>
      <c r="AW4" s="181"/>
      <c r="AX4" s="256"/>
      <c r="AY4" s="132"/>
      <c r="AZ4" s="132"/>
      <c r="BA4" s="132"/>
      <c r="BB4" s="132"/>
      <c r="BC4" s="132"/>
      <c r="BD4" s="132"/>
      <c r="BE4" s="132"/>
      <c r="BF4" s="132"/>
      <c r="BG4" s="132"/>
      <c r="BH4" s="132"/>
      <c r="BI4" s="132"/>
      <c r="BJ4" s="132"/>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row>
    <row r="5" spans="1:207" s="131" customFormat="1" x14ac:dyDescent="0.25">
      <c r="A5" s="156"/>
      <c r="B5" s="391"/>
      <c r="C5" s="391"/>
      <c r="D5" s="400"/>
      <c r="E5" s="401"/>
      <c r="F5" s="401"/>
      <c r="G5" s="401"/>
      <c r="H5" s="401"/>
      <c r="I5" s="401"/>
      <c r="J5" s="401"/>
      <c r="K5" s="401"/>
      <c r="L5" s="401"/>
      <c r="M5" s="401"/>
      <c r="N5" s="401"/>
      <c r="O5" s="401"/>
      <c r="P5" s="401"/>
      <c r="Q5" s="401"/>
      <c r="R5" s="401"/>
      <c r="S5" s="401"/>
      <c r="T5" s="401"/>
      <c r="U5" s="401"/>
      <c r="V5" s="401"/>
      <c r="W5" s="401"/>
      <c r="X5" s="401"/>
      <c r="Y5" s="401"/>
      <c r="Z5" s="401"/>
      <c r="AA5" s="402"/>
      <c r="AB5" s="401"/>
      <c r="AC5" s="401"/>
      <c r="AD5" s="401"/>
      <c r="AE5" s="401"/>
      <c r="AF5" s="403"/>
      <c r="AG5" s="176" t="s">
        <v>308</v>
      </c>
      <c r="AH5" s="197"/>
      <c r="AI5" s="132"/>
      <c r="AJ5" s="132"/>
      <c r="AK5" s="346"/>
      <c r="AL5" s="257"/>
      <c r="AM5" s="132"/>
      <c r="AN5" s="203"/>
      <c r="AO5" s="132"/>
      <c r="AP5" s="132"/>
      <c r="AQ5" s="203"/>
      <c r="AR5" s="440" t="s">
        <v>308</v>
      </c>
      <c r="AS5" s="441"/>
      <c r="AT5" s="180"/>
      <c r="AU5" s="256"/>
      <c r="AV5" s="181"/>
      <c r="AW5" s="181"/>
      <c r="AX5" s="256"/>
      <c r="AY5" s="132"/>
      <c r="AZ5" s="132"/>
      <c r="BA5" s="132"/>
      <c r="BB5" s="132"/>
      <c r="BC5" s="132"/>
      <c r="BD5" s="132"/>
      <c r="BE5" s="132"/>
      <c r="BF5" s="132"/>
      <c r="BG5" s="132"/>
      <c r="BH5" s="132"/>
      <c r="BI5" s="132"/>
      <c r="BJ5" s="132"/>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row>
    <row r="6" spans="1:207" s="131" customFormat="1" x14ac:dyDescent="0.25">
      <c r="A6" s="156"/>
      <c r="B6" s="133" t="s">
        <v>309</v>
      </c>
      <c r="C6" s="417" t="s">
        <v>310</v>
      </c>
      <c r="D6" s="417"/>
      <c r="E6" s="417"/>
      <c r="F6" s="417"/>
      <c r="G6" s="417"/>
      <c r="H6" s="417"/>
      <c r="I6" s="417"/>
      <c r="J6" s="417"/>
      <c r="K6" s="417"/>
      <c r="L6" s="417"/>
      <c r="M6" s="417"/>
      <c r="N6" s="417"/>
      <c r="O6" s="417"/>
      <c r="P6" s="417"/>
      <c r="Q6" s="417"/>
      <c r="R6" s="417"/>
      <c r="S6" s="417"/>
      <c r="T6" s="417"/>
      <c r="U6" s="417"/>
      <c r="V6" s="417"/>
      <c r="W6" s="417"/>
      <c r="X6" s="417"/>
      <c r="Y6" s="417"/>
      <c r="Z6" s="417"/>
      <c r="AA6" s="418"/>
      <c r="AB6" s="417"/>
      <c r="AC6" s="417"/>
      <c r="AD6" s="417"/>
      <c r="AE6" s="417"/>
      <c r="AF6" s="417"/>
      <c r="AG6" s="417"/>
      <c r="AH6" s="198"/>
      <c r="AI6" s="132"/>
      <c r="AJ6" s="182"/>
      <c r="AK6" s="347"/>
      <c r="AL6" s="270"/>
      <c r="AM6" s="182"/>
      <c r="AN6" s="204"/>
      <c r="AO6" s="182"/>
      <c r="AP6" s="182"/>
      <c r="AQ6" s="204"/>
      <c r="AR6" s="182"/>
      <c r="AS6" s="182"/>
      <c r="AU6" s="256"/>
      <c r="AV6" s="181"/>
      <c r="AW6" s="181"/>
      <c r="AX6" s="256"/>
      <c r="AY6" s="132"/>
      <c r="AZ6" s="132"/>
      <c r="BA6" s="132"/>
      <c r="BB6" s="132"/>
      <c r="BC6" s="132"/>
      <c r="BD6" s="132"/>
      <c r="BE6" s="132"/>
      <c r="BF6" s="132"/>
      <c r="BG6" s="132"/>
      <c r="BH6" s="132"/>
      <c r="BI6" s="132"/>
      <c r="BJ6" s="132"/>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row>
    <row r="7" spans="1:207" s="131" customFormat="1" x14ac:dyDescent="0.25">
      <c r="A7" s="156"/>
      <c r="B7" s="133" t="s">
        <v>311</v>
      </c>
      <c r="C7" s="419" t="s">
        <v>312</v>
      </c>
      <c r="D7" s="417"/>
      <c r="E7" s="417"/>
      <c r="F7" s="417"/>
      <c r="G7" s="417"/>
      <c r="H7" s="417"/>
      <c r="I7" s="417"/>
      <c r="J7" s="417"/>
      <c r="K7" s="417"/>
      <c r="L7" s="417"/>
      <c r="M7" s="417"/>
      <c r="N7" s="417"/>
      <c r="O7" s="417"/>
      <c r="P7" s="417"/>
      <c r="Q7" s="417"/>
      <c r="R7" s="417"/>
      <c r="S7" s="417"/>
      <c r="T7" s="417"/>
      <c r="U7" s="417"/>
      <c r="V7" s="417"/>
      <c r="W7" s="417"/>
      <c r="X7" s="417"/>
      <c r="Y7" s="417"/>
      <c r="Z7" s="417"/>
      <c r="AA7" s="418"/>
      <c r="AB7" s="417"/>
      <c r="AC7" s="417"/>
      <c r="AD7" s="417"/>
      <c r="AE7" s="417"/>
      <c r="AF7" s="417"/>
      <c r="AG7" s="417"/>
      <c r="AH7" s="198"/>
      <c r="AI7" s="132"/>
      <c r="AJ7" s="182"/>
      <c r="AK7" s="347"/>
      <c r="AL7" s="270"/>
      <c r="AM7" s="182"/>
      <c r="AN7" s="204"/>
      <c r="AO7" s="182"/>
      <c r="AP7" s="182"/>
      <c r="AQ7" s="204"/>
      <c r="AR7" s="182"/>
      <c r="AS7" s="182"/>
      <c r="AU7" s="256"/>
      <c r="AV7" s="181"/>
      <c r="AW7" s="181"/>
      <c r="AX7" s="256"/>
      <c r="AY7" s="132"/>
      <c r="AZ7" s="132"/>
      <c r="BA7" s="132"/>
      <c r="BB7" s="132"/>
      <c r="BC7" s="132"/>
      <c r="BD7" s="132"/>
      <c r="BE7" s="132"/>
      <c r="BF7" s="132"/>
      <c r="BG7" s="132"/>
      <c r="BH7" s="132"/>
      <c r="BI7" s="132"/>
      <c r="BJ7" s="132"/>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row>
    <row r="8" spans="1:207" s="131" customFormat="1" x14ac:dyDescent="0.25">
      <c r="A8" s="156"/>
      <c r="B8" s="133" t="s">
        <v>313</v>
      </c>
      <c r="C8" s="419" t="s">
        <v>314</v>
      </c>
      <c r="D8" s="417"/>
      <c r="E8" s="417"/>
      <c r="F8" s="417"/>
      <c r="G8" s="417"/>
      <c r="H8" s="417"/>
      <c r="I8" s="417"/>
      <c r="J8" s="417"/>
      <c r="K8" s="417"/>
      <c r="L8" s="417"/>
      <c r="M8" s="417"/>
      <c r="N8" s="417"/>
      <c r="O8" s="417"/>
      <c r="P8" s="417"/>
      <c r="Q8" s="417"/>
      <c r="R8" s="417"/>
      <c r="S8" s="417"/>
      <c r="T8" s="417"/>
      <c r="U8" s="417"/>
      <c r="V8" s="417"/>
      <c r="W8" s="417"/>
      <c r="X8" s="417"/>
      <c r="Y8" s="417"/>
      <c r="Z8" s="417"/>
      <c r="AA8" s="418"/>
      <c r="AB8" s="417"/>
      <c r="AC8" s="417"/>
      <c r="AD8" s="417"/>
      <c r="AE8" s="417"/>
      <c r="AF8" s="417"/>
      <c r="AG8" s="417"/>
      <c r="AH8" s="198"/>
      <c r="AI8" s="132"/>
      <c r="AJ8" s="182"/>
      <c r="AK8" s="347"/>
      <c r="AL8" s="270"/>
      <c r="AM8" s="182"/>
      <c r="AN8" s="204"/>
      <c r="AO8" s="182"/>
      <c r="AP8" s="182"/>
      <c r="AQ8" s="204"/>
      <c r="AR8" s="182"/>
      <c r="AS8" s="182"/>
      <c r="AU8" s="256"/>
      <c r="AV8" s="181"/>
      <c r="AW8" s="181"/>
      <c r="AX8" s="256"/>
      <c r="AY8" s="132"/>
      <c r="AZ8" s="132"/>
      <c r="BA8" s="132"/>
      <c r="BB8" s="132"/>
      <c r="BC8" s="132"/>
      <c r="BD8" s="132"/>
      <c r="BE8" s="132"/>
      <c r="BF8" s="132"/>
      <c r="BG8" s="132"/>
      <c r="BH8" s="132"/>
      <c r="BI8" s="132"/>
      <c r="BJ8" s="132"/>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row>
    <row r="9" spans="1:207" s="131" customFormat="1" x14ac:dyDescent="0.25">
      <c r="A9" s="156"/>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1"/>
      <c r="AB9" s="420"/>
      <c r="AC9" s="420"/>
      <c r="AD9" s="420"/>
      <c r="AE9" s="420"/>
      <c r="AF9" s="420"/>
      <c r="AG9" s="420"/>
      <c r="AH9" s="198"/>
      <c r="AI9" s="132"/>
      <c r="AJ9" s="178"/>
      <c r="AK9" s="345"/>
      <c r="AL9" s="269"/>
      <c r="AM9" s="178"/>
      <c r="AN9" s="196"/>
      <c r="AO9" s="178"/>
      <c r="AP9" s="178"/>
      <c r="AQ9" s="196"/>
      <c r="AR9" s="178"/>
      <c r="AS9" s="178"/>
      <c r="AU9" s="256"/>
      <c r="AV9" s="181"/>
      <c r="AW9" s="181"/>
      <c r="AX9" s="256"/>
      <c r="AY9" s="132"/>
      <c r="AZ9" s="132"/>
      <c r="BA9" s="132"/>
      <c r="BB9" s="132"/>
      <c r="BC9" s="132"/>
      <c r="BD9" s="132"/>
      <c r="BE9" s="132"/>
      <c r="BF9" s="132"/>
      <c r="BG9" s="132"/>
      <c r="BH9" s="132"/>
      <c r="BI9" s="132"/>
      <c r="BJ9" s="132"/>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row>
    <row r="10" spans="1:207" s="134" customFormat="1" ht="9.75" customHeight="1" x14ac:dyDescent="0.25">
      <c r="A10" s="162"/>
      <c r="B10" s="404" t="s">
        <v>315</v>
      </c>
      <c r="C10" s="405"/>
      <c r="D10" s="406"/>
      <c r="E10" s="422" t="s">
        <v>316</v>
      </c>
      <c r="F10" s="423"/>
      <c r="G10" s="424"/>
      <c r="H10" s="435" t="s">
        <v>317</v>
      </c>
      <c r="I10" s="436"/>
      <c r="J10" s="436"/>
      <c r="K10" s="436"/>
      <c r="L10" s="436"/>
      <c r="M10" s="436"/>
      <c r="N10" s="436"/>
      <c r="O10" s="436"/>
      <c r="P10" s="436"/>
      <c r="Q10" s="436"/>
      <c r="R10" s="436"/>
      <c r="S10" s="436"/>
      <c r="T10" s="436"/>
      <c r="U10" s="436"/>
      <c r="V10" s="436"/>
      <c r="W10" s="436"/>
      <c r="X10" s="436"/>
      <c r="Y10" s="436"/>
      <c r="Z10" s="436"/>
      <c r="AA10" s="437"/>
      <c r="AB10" s="436"/>
      <c r="AC10" s="436"/>
      <c r="AD10" s="436"/>
      <c r="AE10" s="436"/>
      <c r="AF10" s="436"/>
      <c r="AG10" s="436"/>
      <c r="AH10" s="183"/>
      <c r="AI10" s="213"/>
      <c r="AJ10" s="213"/>
      <c r="AK10" s="348"/>
      <c r="AL10" s="213"/>
      <c r="AM10" s="135"/>
      <c r="AN10" s="205"/>
      <c r="AO10" s="135"/>
      <c r="AP10" s="135"/>
      <c r="AQ10" s="205"/>
      <c r="AR10" s="135"/>
      <c r="AS10" s="135"/>
      <c r="AU10" s="258"/>
      <c r="AV10" s="183"/>
      <c r="AW10" s="183"/>
      <c r="AX10" s="258"/>
      <c r="AY10" s="135"/>
      <c r="AZ10" s="135"/>
      <c r="BA10" s="135"/>
      <c r="BB10" s="135"/>
      <c r="BC10" s="135"/>
      <c r="BD10" s="135"/>
      <c r="BE10" s="135"/>
      <c r="BF10" s="135"/>
      <c r="BG10" s="135"/>
      <c r="BH10" s="135"/>
      <c r="BI10" s="135"/>
      <c r="BJ10" s="135"/>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row>
    <row r="11" spans="1:207" s="134" customFormat="1" ht="16.5" customHeight="1" x14ac:dyDescent="0.25">
      <c r="A11" s="162"/>
      <c r="B11" s="407"/>
      <c r="C11" s="408"/>
      <c r="D11" s="409"/>
      <c r="E11" s="425"/>
      <c r="F11" s="426"/>
      <c r="G11" s="427"/>
      <c r="H11" s="422" t="s">
        <v>318</v>
      </c>
      <c r="I11" s="423"/>
      <c r="J11" s="423"/>
      <c r="K11" s="423"/>
      <c r="L11" s="423"/>
      <c r="M11" s="423"/>
      <c r="N11" s="424"/>
      <c r="O11" s="422" t="s">
        <v>319</v>
      </c>
      <c r="P11" s="423"/>
      <c r="Q11" s="423"/>
      <c r="R11" s="423"/>
      <c r="S11" s="423"/>
      <c r="T11" s="423"/>
      <c r="U11" s="423"/>
      <c r="V11" s="423"/>
      <c r="W11" s="423"/>
      <c r="X11" s="423"/>
      <c r="Y11" s="423"/>
      <c r="Z11" s="423"/>
      <c r="AA11" s="434"/>
      <c r="AB11" s="423"/>
      <c r="AC11" s="423"/>
      <c r="AD11" s="423"/>
      <c r="AE11" s="423"/>
      <c r="AF11" s="423"/>
      <c r="AG11" s="424"/>
      <c r="AH11" s="214"/>
      <c r="AI11" s="215"/>
      <c r="AJ11" s="216"/>
      <c r="AK11" s="211"/>
      <c r="AL11" s="216"/>
      <c r="AM11" s="211"/>
      <c r="AN11" s="210"/>
      <c r="AO11" s="211"/>
      <c r="AP11" s="211"/>
      <c r="AQ11" s="210"/>
      <c r="AR11" s="211"/>
      <c r="AS11" s="212"/>
      <c r="AU11" s="258"/>
      <c r="AV11" s="183"/>
      <c r="AW11" s="183"/>
      <c r="AX11" s="258"/>
      <c r="AY11" s="135"/>
      <c r="AZ11" s="135"/>
      <c r="BA11" s="135"/>
      <c r="BB11" s="135"/>
      <c r="BC11" s="135"/>
      <c r="BD11" s="135"/>
      <c r="BE11" s="135"/>
      <c r="BF11" s="135"/>
      <c r="BG11" s="135"/>
      <c r="BH11" s="135"/>
      <c r="BI11" s="135"/>
      <c r="BJ11" s="135"/>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row>
    <row r="12" spans="1:207" s="134" customFormat="1" ht="15" customHeight="1" x14ac:dyDescent="0.25">
      <c r="A12" s="162"/>
      <c r="B12" s="410"/>
      <c r="C12" s="411"/>
      <c r="D12" s="412"/>
      <c r="E12" s="428"/>
      <c r="F12" s="429"/>
      <c r="G12" s="430"/>
      <c r="H12" s="428"/>
      <c r="I12" s="429"/>
      <c r="J12" s="429"/>
      <c r="K12" s="429"/>
      <c r="L12" s="429"/>
      <c r="M12" s="429"/>
      <c r="N12" s="430"/>
      <c r="O12" s="428"/>
      <c r="P12" s="429"/>
      <c r="Q12" s="429"/>
      <c r="R12" s="429"/>
      <c r="S12" s="429"/>
      <c r="T12" s="429"/>
      <c r="U12" s="429"/>
      <c r="V12" s="429"/>
      <c r="W12" s="429"/>
      <c r="X12" s="430"/>
      <c r="Y12" s="413" t="s">
        <v>320</v>
      </c>
      <c r="Z12" s="414"/>
      <c r="AA12" s="415"/>
      <c r="AB12" s="414"/>
      <c r="AC12" s="414"/>
      <c r="AD12" s="414"/>
      <c r="AE12" s="414"/>
      <c r="AF12" s="416"/>
      <c r="AG12" s="217"/>
      <c r="AH12" s="377" t="s">
        <v>321</v>
      </c>
      <c r="AI12" s="378" t="s">
        <v>322</v>
      </c>
      <c r="AJ12" s="379" t="s">
        <v>323</v>
      </c>
      <c r="AK12" s="380" t="s">
        <v>324</v>
      </c>
      <c r="AL12" s="381" t="s">
        <v>325</v>
      </c>
      <c r="AM12" s="382" t="s">
        <v>326</v>
      </c>
      <c r="AN12" s="431" t="s">
        <v>327</v>
      </c>
      <c r="AO12" s="432"/>
      <c r="AP12" s="433"/>
      <c r="AQ12" s="431" t="s">
        <v>328</v>
      </c>
      <c r="AR12" s="432"/>
      <c r="AS12" s="433"/>
      <c r="AU12" s="438" t="s">
        <v>329</v>
      </c>
      <c r="AV12" s="439"/>
      <c r="AW12" s="438"/>
      <c r="AX12" s="438"/>
      <c r="AY12" s="135"/>
      <c r="AZ12" s="135"/>
      <c r="BA12" s="135"/>
      <c r="BB12" s="135"/>
      <c r="BC12" s="135"/>
      <c r="BD12" s="135"/>
      <c r="BE12" s="135"/>
      <c r="BF12" s="135"/>
      <c r="BG12" s="135"/>
      <c r="BH12" s="135"/>
      <c r="BI12" s="135"/>
      <c r="BJ12" s="135"/>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row>
    <row r="13" spans="1:207" s="134" customFormat="1" ht="46.5" customHeight="1" x14ac:dyDescent="0.25">
      <c r="A13" s="162"/>
      <c r="B13" s="218" t="s">
        <v>3</v>
      </c>
      <c r="C13" s="218" t="s">
        <v>4</v>
      </c>
      <c r="D13" s="218" t="s">
        <v>5</v>
      </c>
      <c r="E13" s="219" t="s">
        <v>330</v>
      </c>
      <c r="F13" s="219" t="s">
        <v>331</v>
      </c>
      <c r="G13" s="219" t="s">
        <v>332</v>
      </c>
      <c r="H13" s="219" t="s">
        <v>6</v>
      </c>
      <c r="I13" s="219" t="s">
        <v>7</v>
      </c>
      <c r="J13" s="219" t="s">
        <v>8</v>
      </c>
      <c r="K13" s="219" t="s">
        <v>333</v>
      </c>
      <c r="L13" s="219" t="s">
        <v>9</v>
      </c>
      <c r="M13" s="219" t="s">
        <v>10</v>
      </c>
      <c r="N13" s="220" t="s">
        <v>12</v>
      </c>
      <c r="O13" s="220" t="s">
        <v>334</v>
      </c>
      <c r="P13" s="221" t="s">
        <v>335</v>
      </c>
      <c r="Q13" s="219" t="s">
        <v>336</v>
      </c>
      <c r="R13" s="219" t="s">
        <v>337</v>
      </c>
      <c r="S13" s="219" t="s">
        <v>338</v>
      </c>
      <c r="T13" s="219" t="s">
        <v>339</v>
      </c>
      <c r="U13" s="219" t="s">
        <v>340</v>
      </c>
      <c r="V13" s="219" t="s">
        <v>341</v>
      </c>
      <c r="W13" s="222" t="s">
        <v>342</v>
      </c>
      <c r="X13" s="222" t="s">
        <v>343</v>
      </c>
      <c r="Y13" s="223" t="s">
        <v>344</v>
      </c>
      <c r="Z13" s="224" t="s">
        <v>345</v>
      </c>
      <c r="AA13" s="224" t="s">
        <v>346</v>
      </c>
      <c r="AB13" s="224" t="s">
        <v>347</v>
      </c>
      <c r="AC13" s="224" t="s">
        <v>348</v>
      </c>
      <c r="AD13" s="224" t="s">
        <v>349</v>
      </c>
      <c r="AE13" s="224" t="s">
        <v>350</v>
      </c>
      <c r="AF13" s="224" t="s">
        <v>351</v>
      </c>
      <c r="AG13" s="219" t="s">
        <v>11</v>
      </c>
      <c r="AH13" s="225" t="s">
        <v>352</v>
      </c>
      <c r="AI13" s="225" t="s">
        <v>353</v>
      </c>
      <c r="AJ13" s="226" t="s">
        <v>354</v>
      </c>
      <c r="AK13" s="86" t="s">
        <v>355</v>
      </c>
      <c r="AL13" s="271" t="s">
        <v>356</v>
      </c>
      <c r="AM13" s="86" t="s">
        <v>357</v>
      </c>
      <c r="AN13" s="174" t="s">
        <v>358</v>
      </c>
      <c r="AO13" s="86" t="s">
        <v>359</v>
      </c>
      <c r="AP13" s="86" t="s">
        <v>360</v>
      </c>
      <c r="AQ13" s="174" t="s">
        <v>361</v>
      </c>
      <c r="AR13" s="86" t="s">
        <v>362</v>
      </c>
      <c r="AS13" s="86" t="s">
        <v>363</v>
      </c>
      <c r="AU13" s="387" t="s">
        <v>364</v>
      </c>
      <c r="AV13" s="388" t="s">
        <v>352</v>
      </c>
      <c r="AW13" s="388" t="s">
        <v>353</v>
      </c>
      <c r="AX13" s="387" t="s">
        <v>354</v>
      </c>
      <c r="AY13" s="135"/>
      <c r="AZ13" s="135"/>
      <c r="BA13" s="135"/>
      <c r="BB13" s="135"/>
      <c r="BC13" s="135"/>
      <c r="BD13" s="135"/>
      <c r="BE13" s="135"/>
      <c r="BF13" s="135"/>
      <c r="BG13" s="135"/>
      <c r="BH13" s="135"/>
      <c r="BI13" s="135"/>
      <c r="BJ13" s="135"/>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row>
    <row r="14" spans="1:207" s="136" customFormat="1" ht="255" x14ac:dyDescent="0.25">
      <c r="A14" s="163"/>
      <c r="B14" s="63" t="s">
        <v>365</v>
      </c>
      <c r="C14" s="70" t="s">
        <v>366</v>
      </c>
      <c r="D14" s="63" t="s">
        <v>367</v>
      </c>
      <c r="E14" s="70" t="s">
        <v>368</v>
      </c>
      <c r="F14" s="63" t="s">
        <v>369</v>
      </c>
      <c r="G14" s="63" t="s">
        <v>365</v>
      </c>
      <c r="H14" s="63" t="s">
        <v>370</v>
      </c>
      <c r="I14" s="63" t="s">
        <v>371</v>
      </c>
      <c r="J14" s="63" t="s">
        <v>372</v>
      </c>
      <c r="K14" s="63" t="s">
        <v>365</v>
      </c>
      <c r="L14" s="63" t="s">
        <v>365</v>
      </c>
      <c r="M14" s="63" t="s">
        <v>365</v>
      </c>
      <c r="N14" s="63" t="s">
        <v>365</v>
      </c>
      <c r="O14" s="70" t="s">
        <v>373</v>
      </c>
      <c r="P14" s="64">
        <v>1</v>
      </c>
      <c r="Q14" s="63" t="s">
        <v>374</v>
      </c>
      <c r="R14" s="63" t="s">
        <v>375</v>
      </c>
      <c r="S14" s="63" t="s">
        <v>376</v>
      </c>
      <c r="T14" s="63" t="s">
        <v>377</v>
      </c>
      <c r="U14" s="63" t="s">
        <v>378</v>
      </c>
      <c r="V14" s="63" t="s">
        <v>379</v>
      </c>
      <c r="W14" s="65">
        <v>44200</v>
      </c>
      <c r="X14" s="65">
        <v>44561</v>
      </c>
      <c r="Y14" s="66">
        <v>0</v>
      </c>
      <c r="Z14" s="67" t="s">
        <v>365</v>
      </c>
      <c r="AA14" s="325">
        <v>1</v>
      </c>
      <c r="AB14" s="67" t="s">
        <v>380</v>
      </c>
      <c r="AC14" s="66">
        <v>1</v>
      </c>
      <c r="AD14" s="67" t="s">
        <v>380</v>
      </c>
      <c r="AE14" s="66">
        <v>1</v>
      </c>
      <c r="AF14" s="67" t="s">
        <v>380</v>
      </c>
      <c r="AG14" s="68" t="s">
        <v>381</v>
      </c>
      <c r="AH14" s="122"/>
      <c r="AI14" s="227"/>
      <c r="AJ14" s="122"/>
      <c r="AK14" s="349">
        <v>1</v>
      </c>
      <c r="AL14" s="126">
        <f>+AK14/Tabla3[[#This Row],[II Trimestre ]]</f>
        <v>1</v>
      </c>
      <c r="AM14" s="88" t="s">
        <v>382</v>
      </c>
      <c r="AN14" s="88"/>
      <c r="AO14" s="88"/>
      <c r="AP14" s="88"/>
      <c r="AQ14" s="88"/>
      <c r="AR14" s="88"/>
      <c r="AS14" s="88"/>
      <c r="AT14" s="146"/>
      <c r="AU14" s="259">
        <f>+Tabla3[[#This Row],[I Trimestre ]]+Tabla3[[#This Row],[II Trimestre ]]+Tabla3[[#This Row],[III Trimestre ]]+Tabla3[[#This Row],[IV Trimestre ]]</f>
        <v>3</v>
      </c>
      <c r="AV14" s="259">
        <f>+AH14+AK14+AN14+AQ14</f>
        <v>1</v>
      </c>
      <c r="AW14" s="173">
        <f>+(AV14/AU14)</f>
        <v>0.33333333333333331</v>
      </c>
      <c r="AX14" s="260"/>
      <c r="AY14" s="137"/>
      <c r="AZ14" s="386"/>
      <c r="BA14" s="137"/>
      <c r="BB14" s="137"/>
      <c r="BC14" s="137"/>
      <c r="BD14" s="137"/>
      <c r="BE14" s="137"/>
      <c r="BF14" s="137"/>
      <c r="BG14" s="137"/>
      <c r="BH14" s="137"/>
      <c r="BI14" s="137"/>
      <c r="BJ14" s="137"/>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row>
    <row r="15" spans="1:207" s="139" customFormat="1" ht="229.5" x14ac:dyDescent="0.2">
      <c r="A15" s="164"/>
      <c r="B15" s="63" t="s">
        <v>383</v>
      </c>
      <c r="C15" s="70" t="s">
        <v>366</v>
      </c>
      <c r="D15" s="63" t="s">
        <v>367</v>
      </c>
      <c r="E15" s="70" t="s">
        <v>368</v>
      </c>
      <c r="F15" s="63" t="s">
        <v>384</v>
      </c>
      <c r="G15" s="63" t="s">
        <v>385</v>
      </c>
      <c r="H15" s="63" t="s">
        <v>386</v>
      </c>
      <c r="I15" s="63" t="s">
        <v>387</v>
      </c>
      <c r="J15" s="63" t="s">
        <v>388</v>
      </c>
      <c r="K15" s="63" t="s">
        <v>389</v>
      </c>
      <c r="L15" s="63" t="s">
        <v>390</v>
      </c>
      <c r="M15" s="63" t="s">
        <v>365</v>
      </c>
      <c r="N15" s="63" t="s">
        <v>365</v>
      </c>
      <c r="O15" s="70" t="s">
        <v>391</v>
      </c>
      <c r="P15" s="64">
        <v>2</v>
      </c>
      <c r="Q15" s="63" t="s">
        <v>392</v>
      </c>
      <c r="R15" s="63" t="s">
        <v>393</v>
      </c>
      <c r="S15" s="63" t="s">
        <v>394</v>
      </c>
      <c r="T15" s="63" t="s">
        <v>395</v>
      </c>
      <c r="U15" s="63" t="s">
        <v>396</v>
      </c>
      <c r="V15" s="63" t="s">
        <v>397</v>
      </c>
      <c r="W15" s="92">
        <v>44256</v>
      </c>
      <c r="X15" s="92">
        <v>44560</v>
      </c>
      <c r="Y15" s="93">
        <v>1</v>
      </c>
      <c r="Z15" s="63" t="s">
        <v>398</v>
      </c>
      <c r="AA15" s="326">
        <v>1</v>
      </c>
      <c r="AB15" s="63" t="s">
        <v>398</v>
      </c>
      <c r="AC15" s="93">
        <v>1</v>
      </c>
      <c r="AD15" s="63" t="s">
        <v>398</v>
      </c>
      <c r="AE15" s="93">
        <v>1</v>
      </c>
      <c r="AF15" s="63" t="s">
        <v>398</v>
      </c>
      <c r="AG15" s="68" t="s">
        <v>381</v>
      </c>
      <c r="AH15" s="228">
        <v>1</v>
      </c>
      <c r="AI15" s="126">
        <v>1</v>
      </c>
      <c r="AJ15" s="122" t="s">
        <v>399</v>
      </c>
      <c r="AK15" s="350">
        <v>1</v>
      </c>
      <c r="AL15" s="126">
        <f>+AK15/Tabla3[[#This Row],[II Trimestre ]]</f>
        <v>1</v>
      </c>
      <c r="AM15" s="88" t="s">
        <v>400</v>
      </c>
      <c r="AN15" s="199"/>
      <c r="AO15" s="88"/>
      <c r="AP15" s="88"/>
      <c r="AQ15" s="199"/>
      <c r="AR15" s="88"/>
      <c r="AS15" s="88"/>
      <c r="AU15" s="261">
        <f>+(Tabla3[[#This Row],[I Trimestre ]]+Tabla3[[#This Row],[II Trimestre ]]+Tabla3[[#This Row],[III Trimestre ]]+Tabla3[[#This Row],[IV Trimestre ]])/4</f>
        <v>1</v>
      </c>
      <c r="AV15" s="262">
        <f>+(AH15+AK15+AN15+AQ15)/4</f>
        <v>0.5</v>
      </c>
      <c r="AW15" s="173">
        <f>+(AV15/AU15)</f>
        <v>0.5</v>
      </c>
      <c r="AX15" s="263"/>
      <c r="AY15" s="138"/>
      <c r="AZ15" s="138"/>
      <c r="BA15" s="138"/>
      <c r="BB15" s="138"/>
      <c r="BC15" s="138"/>
      <c r="BD15" s="138"/>
      <c r="BE15" s="138"/>
      <c r="BF15" s="138"/>
      <c r="BG15" s="138"/>
      <c r="BH15" s="138"/>
      <c r="BI15" s="138"/>
      <c r="BJ15" s="138"/>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row>
    <row r="16" spans="1:207" s="142" customFormat="1" ht="166.5" customHeight="1" x14ac:dyDescent="0.25">
      <c r="A16" s="165"/>
      <c r="B16" s="63" t="s">
        <v>365</v>
      </c>
      <c r="C16" s="70" t="s">
        <v>401</v>
      </c>
      <c r="D16" s="63" t="s">
        <v>402</v>
      </c>
      <c r="E16" s="70" t="s">
        <v>403</v>
      </c>
      <c r="F16" s="63" t="s">
        <v>384</v>
      </c>
      <c r="G16" s="63" t="s">
        <v>404</v>
      </c>
      <c r="H16" s="63" t="s">
        <v>405</v>
      </c>
      <c r="I16" s="63" t="s">
        <v>406</v>
      </c>
      <c r="J16" s="63" t="s">
        <v>372</v>
      </c>
      <c r="K16" s="63" t="s">
        <v>365</v>
      </c>
      <c r="L16" s="63" t="s">
        <v>365</v>
      </c>
      <c r="M16" s="63" t="s">
        <v>365</v>
      </c>
      <c r="N16" s="63" t="s">
        <v>365</v>
      </c>
      <c r="O16" s="70" t="s">
        <v>407</v>
      </c>
      <c r="P16" s="64">
        <v>3</v>
      </c>
      <c r="Q16" s="63" t="s">
        <v>408</v>
      </c>
      <c r="R16" s="63" t="s">
        <v>409</v>
      </c>
      <c r="S16" s="63" t="s">
        <v>410</v>
      </c>
      <c r="T16" s="63" t="s">
        <v>411</v>
      </c>
      <c r="U16" s="63" t="s">
        <v>412</v>
      </c>
      <c r="V16" s="63" t="s">
        <v>413</v>
      </c>
      <c r="W16" s="92">
        <v>44199</v>
      </c>
      <c r="X16" s="92">
        <v>44561</v>
      </c>
      <c r="Y16" s="93">
        <v>0.2</v>
      </c>
      <c r="Z16" s="63" t="s">
        <v>414</v>
      </c>
      <c r="AA16" s="326">
        <v>0.25</v>
      </c>
      <c r="AB16" s="94" t="s">
        <v>415</v>
      </c>
      <c r="AC16" s="93">
        <v>0.25</v>
      </c>
      <c r="AD16" s="94" t="s">
        <v>415</v>
      </c>
      <c r="AE16" s="93">
        <v>0.3</v>
      </c>
      <c r="AF16" s="94" t="s">
        <v>416</v>
      </c>
      <c r="AG16" s="68" t="s">
        <v>381</v>
      </c>
      <c r="AH16" s="228">
        <v>0.2</v>
      </c>
      <c r="AI16" s="126">
        <f>+AH16/Y16</f>
        <v>1</v>
      </c>
      <c r="AJ16" s="122" t="s">
        <v>417</v>
      </c>
      <c r="AK16" s="350">
        <v>0.25</v>
      </c>
      <c r="AL16" s="126">
        <f>+AK16/Tabla3[[#This Row],[II Trimestre ]]</f>
        <v>1</v>
      </c>
      <c r="AM16" s="88" t="s">
        <v>418</v>
      </c>
      <c r="AN16" s="199"/>
      <c r="AO16" s="88"/>
      <c r="AP16" s="88"/>
      <c r="AQ16" s="199"/>
      <c r="AR16" s="88"/>
      <c r="AS16" s="88"/>
      <c r="AU16" s="261">
        <f>+(Tabla3[[#This Row],[I Trimestre ]]+Tabla3[[#This Row],[II Trimestre ]]+Tabla3[[#This Row],[III Trimestre ]]+Tabla3[[#This Row],[IV Trimestre ]])</f>
        <v>1</v>
      </c>
      <c r="AV16" s="262">
        <f>+(AH16+AK16+AN16+AQ16)</f>
        <v>0.45</v>
      </c>
      <c r="AW16" s="173">
        <f>+(AV16/AU16)</f>
        <v>0.45</v>
      </c>
      <c r="AX16" s="264"/>
      <c r="AY16" s="141"/>
      <c r="AZ16" s="141"/>
      <c r="BA16" s="141"/>
      <c r="BB16" s="141"/>
      <c r="BC16" s="141"/>
      <c r="BD16" s="141"/>
      <c r="BE16" s="141"/>
      <c r="BF16" s="141"/>
      <c r="BG16" s="141"/>
      <c r="BH16" s="141"/>
      <c r="BI16" s="141"/>
      <c r="BJ16" s="141"/>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row>
    <row r="17" spans="1:207" s="139" customFormat="1" ht="220.5" customHeight="1" x14ac:dyDescent="0.2">
      <c r="A17" s="164"/>
      <c r="B17" s="63">
        <v>545</v>
      </c>
      <c r="C17" s="70" t="s">
        <v>419</v>
      </c>
      <c r="D17" s="63" t="s">
        <v>420</v>
      </c>
      <c r="E17" s="70" t="s">
        <v>368</v>
      </c>
      <c r="F17" s="63" t="s">
        <v>369</v>
      </c>
      <c r="G17" s="95" t="s">
        <v>365</v>
      </c>
      <c r="H17" s="63" t="s">
        <v>421</v>
      </c>
      <c r="I17" s="63" t="s">
        <v>422</v>
      </c>
      <c r="J17" s="63" t="s">
        <v>388</v>
      </c>
      <c r="K17" s="63" t="s">
        <v>365</v>
      </c>
      <c r="L17" s="63" t="s">
        <v>365</v>
      </c>
      <c r="M17" s="63" t="s">
        <v>365</v>
      </c>
      <c r="N17" s="63" t="s">
        <v>365</v>
      </c>
      <c r="O17" s="70" t="s">
        <v>423</v>
      </c>
      <c r="P17" s="64">
        <v>4</v>
      </c>
      <c r="Q17" s="63" t="s">
        <v>424</v>
      </c>
      <c r="R17" s="63" t="s">
        <v>425</v>
      </c>
      <c r="S17" s="63" t="s">
        <v>376</v>
      </c>
      <c r="T17" s="63" t="s">
        <v>426</v>
      </c>
      <c r="U17" s="63" t="s">
        <v>427</v>
      </c>
      <c r="V17" s="95" t="s">
        <v>379</v>
      </c>
      <c r="W17" s="65">
        <v>44348</v>
      </c>
      <c r="X17" s="65">
        <v>44196</v>
      </c>
      <c r="Y17" s="66">
        <v>0</v>
      </c>
      <c r="Z17" s="63" t="s">
        <v>365</v>
      </c>
      <c r="AA17" s="66">
        <v>0</v>
      </c>
      <c r="AB17" s="63" t="s">
        <v>365</v>
      </c>
      <c r="AC17" s="66">
        <v>1</v>
      </c>
      <c r="AD17" s="64" t="s">
        <v>428</v>
      </c>
      <c r="AE17" s="66">
        <v>1</v>
      </c>
      <c r="AF17" s="63" t="s">
        <v>428</v>
      </c>
      <c r="AG17" s="68" t="s">
        <v>381</v>
      </c>
      <c r="AH17" s="126"/>
      <c r="AI17" s="126"/>
      <c r="AJ17" s="122"/>
      <c r="AK17" s="88"/>
      <c r="AL17" s="126">
        <v>0</v>
      </c>
      <c r="AM17" s="88"/>
      <c r="AN17" s="88"/>
      <c r="AO17" s="88"/>
      <c r="AP17" s="89"/>
      <c r="AQ17" s="88"/>
      <c r="AR17" s="88"/>
      <c r="AS17" s="89"/>
      <c r="AU17" s="259">
        <f>+Tabla3[[#This Row],[I Trimestre ]]+Tabla3[[#This Row],[II Trimestre ]]+Tabla3[[#This Row],[III Trimestre ]]+Tabla3[[#This Row],[IV Trimestre ]]</f>
        <v>2</v>
      </c>
      <c r="AV17" s="259">
        <f t="shared" ref="AV17:AV51" si="0">+AH17+AK17+AN17+AQ17</f>
        <v>0</v>
      </c>
      <c r="AW17" s="173">
        <f t="shared" ref="AW17:AW79" si="1">+(AV17/AU17)</f>
        <v>0</v>
      </c>
      <c r="AX17" s="264"/>
      <c r="AY17" s="138"/>
      <c r="AZ17" s="138"/>
      <c r="BA17" s="138"/>
      <c r="BB17" s="138"/>
      <c r="BC17" s="138"/>
      <c r="BD17" s="138"/>
      <c r="BE17" s="138"/>
      <c r="BF17" s="138"/>
      <c r="BG17" s="138"/>
      <c r="BH17" s="138"/>
      <c r="BI17" s="138"/>
      <c r="BJ17" s="138"/>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row>
    <row r="18" spans="1:207" s="143" customFormat="1" ht="102" customHeight="1" x14ac:dyDescent="0.25">
      <c r="A18" s="137"/>
      <c r="B18" s="63" t="s">
        <v>365</v>
      </c>
      <c r="C18" s="70" t="s">
        <v>366</v>
      </c>
      <c r="D18" s="63" t="s">
        <v>367</v>
      </c>
      <c r="E18" s="70" t="s">
        <v>368</v>
      </c>
      <c r="F18" s="63" t="s">
        <v>369</v>
      </c>
      <c r="G18" s="95" t="s">
        <v>365</v>
      </c>
      <c r="H18" s="95" t="s">
        <v>429</v>
      </c>
      <c r="I18" s="95" t="s">
        <v>430</v>
      </c>
      <c r="J18" s="95" t="s">
        <v>388</v>
      </c>
      <c r="K18" s="95" t="s">
        <v>365</v>
      </c>
      <c r="L18" s="95" t="s">
        <v>365</v>
      </c>
      <c r="M18" s="95" t="s">
        <v>365</v>
      </c>
      <c r="N18" s="95" t="s">
        <v>365</v>
      </c>
      <c r="O18" s="96" t="s">
        <v>431</v>
      </c>
      <c r="P18" s="64">
        <v>5</v>
      </c>
      <c r="Q18" s="95" t="s">
        <v>432</v>
      </c>
      <c r="R18" s="95" t="s">
        <v>433</v>
      </c>
      <c r="S18" s="95" t="s">
        <v>376</v>
      </c>
      <c r="T18" s="95" t="s">
        <v>434</v>
      </c>
      <c r="U18" s="95" t="s">
        <v>435</v>
      </c>
      <c r="V18" s="95" t="s">
        <v>379</v>
      </c>
      <c r="W18" s="97">
        <v>44287</v>
      </c>
      <c r="X18" s="97" t="s">
        <v>436</v>
      </c>
      <c r="Y18" s="66">
        <v>0</v>
      </c>
      <c r="Z18" s="95"/>
      <c r="AA18" s="325">
        <v>1</v>
      </c>
      <c r="AB18" s="95" t="s">
        <v>437</v>
      </c>
      <c r="AC18" s="66">
        <v>1</v>
      </c>
      <c r="AD18" s="95" t="s">
        <v>437</v>
      </c>
      <c r="AE18" s="66">
        <v>1</v>
      </c>
      <c r="AF18" s="95" t="s">
        <v>437</v>
      </c>
      <c r="AG18" s="96" t="s">
        <v>438</v>
      </c>
      <c r="AH18" s="229"/>
      <c r="AI18" s="229"/>
      <c r="AJ18" s="229" t="s">
        <v>439</v>
      </c>
      <c r="AK18" s="351">
        <v>1</v>
      </c>
      <c r="AL18" s="126">
        <f>+AK18/Tabla3[[#This Row],[II Trimestre ]]</f>
        <v>1</v>
      </c>
      <c r="AM18" s="90" t="s">
        <v>440</v>
      </c>
      <c r="AN18" s="90"/>
      <c r="AO18" s="90"/>
      <c r="AP18" s="90"/>
      <c r="AQ18" s="90"/>
      <c r="AR18" s="90"/>
      <c r="AS18" s="90"/>
      <c r="AT18" s="146"/>
      <c r="AU18" s="259">
        <f>+Tabla3[[#This Row],[I Trimestre ]]+Tabla3[[#This Row],[II Trimestre ]]+Tabla3[[#This Row],[III Trimestre ]]+Tabla3[[#This Row],[IV Trimestre ]]</f>
        <v>3</v>
      </c>
      <c r="AV18" s="259">
        <f t="shared" si="0"/>
        <v>1</v>
      </c>
      <c r="AW18" s="173">
        <f t="shared" si="1"/>
        <v>0.33333333333333331</v>
      </c>
      <c r="AX18" s="242" t="s">
        <v>439</v>
      </c>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row>
    <row r="19" spans="1:207" s="143" customFormat="1" ht="267.75" x14ac:dyDescent="0.25">
      <c r="A19" s="137"/>
      <c r="B19" s="98" t="s">
        <v>365</v>
      </c>
      <c r="C19" s="70" t="s">
        <v>366</v>
      </c>
      <c r="D19" s="63" t="s">
        <v>367</v>
      </c>
      <c r="E19" s="70" t="s">
        <v>368</v>
      </c>
      <c r="F19" s="63" t="s">
        <v>369</v>
      </c>
      <c r="G19" s="99" t="s">
        <v>365</v>
      </c>
      <c r="H19" s="99" t="s">
        <v>441</v>
      </c>
      <c r="I19" s="99" t="s">
        <v>442</v>
      </c>
      <c r="J19" s="99" t="s">
        <v>388</v>
      </c>
      <c r="K19" s="99" t="s">
        <v>365</v>
      </c>
      <c r="L19" s="99" t="s">
        <v>365</v>
      </c>
      <c r="M19" s="99" t="s">
        <v>365</v>
      </c>
      <c r="N19" s="99" t="s">
        <v>365</v>
      </c>
      <c r="O19" s="100" t="s">
        <v>443</v>
      </c>
      <c r="P19" s="64">
        <v>6</v>
      </c>
      <c r="Q19" s="99" t="s">
        <v>444</v>
      </c>
      <c r="R19" s="99" t="s">
        <v>445</v>
      </c>
      <c r="S19" s="95" t="s">
        <v>376</v>
      </c>
      <c r="T19" s="95" t="s">
        <v>434</v>
      </c>
      <c r="U19" s="99" t="s">
        <v>446</v>
      </c>
      <c r="V19" s="99" t="s">
        <v>379</v>
      </c>
      <c r="W19" s="97">
        <v>44287</v>
      </c>
      <c r="X19" s="97" t="s">
        <v>436</v>
      </c>
      <c r="Y19" s="66">
        <v>0</v>
      </c>
      <c r="Z19" s="99" t="s">
        <v>365</v>
      </c>
      <c r="AA19" s="325">
        <v>1</v>
      </c>
      <c r="AB19" s="171" t="s">
        <v>447</v>
      </c>
      <c r="AC19" s="66">
        <v>1</v>
      </c>
      <c r="AD19" s="171" t="s">
        <v>448</v>
      </c>
      <c r="AE19" s="66">
        <v>1</v>
      </c>
      <c r="AF19" s="99" t="s">
        <v>448</v>
      </c>
      <c r="AG19" s="96" t="s">
        <v>438</v>
      </c>
      <c r="AH19" s="230">
        <v>0</v>
      </c>
      <c r="AI19" s="230" t="s">
        <v>439</v>
      </c>
      <c r="AJ19" s="230" t="s">
        <v>439</v>
      </c>
      <c r="AK19" s="352">
        <v>1</v>
      </c>
      <c r="AL19" s="126">
        <f>+AK19/Tabla3[[#This Row],[II Trimestre ]]</f>
        <v>1</v>
      </c>
      <c r="AM19" s="184" t="s">
        <v>449</v>
      </c>
      <c r="AN19" s="184"/>
      <c r="AO19" s="184"/>
      <c r="AP19" s="184"/>
      <c r="AQ19" s="184"/>
      <c r="AR19" s="184"/>
      <c r="AS19" s="184"/>
      <c r="AT19" s="146"/>
      <c r="AU19" s="259">
        <f>+Tabla3[[#This Row],[I Trimestre ]]+Tabla3[[#This Row],[II Trimestre ]]+Tabla3[[#This Row],[III Trimestre ]]+Tabla3[[#This Row],[IV Trimestre ]]</f>
        <v>3</v>
      </c>
      <c r="AV19" s="259">
        <f t="shared" si="0"/>
        <v>1</v>
      </c>
      <c r="AW19" s="173">
        <f t="shared" si="1"/>
        <v>0.33333333333333331</v>
      </c>
      <c r="AX19" s="243" t="s">
        <v>439</v>
      </c>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row>
    <row r="20" spans="1:207" s="144" customFormat="1" ht="116.25" customHeight="1" x14ac:dyDescent="0.25">
      <c r="A20" s="163"/>
      <c r="B20" s="63" t="s">
        <v>365</v>
      </c>
      <c r="C20" s="70" t="s">
        <v>366</v>
      </c>
      <c r="D20" s="63" t="s">
        <v>367</v>
      </c>
      <c r="E20" s="70" t="s">
        <v>368</v>
      </c>
      <c r="F20" s="63" t="s">
        <v>369</v>
      </c>
      <c r="G20" s="63" t="s">
        <v>365</v>
      </c>
      <c r="H20" s="63" t="s">
        <v>370</v>
      </c>
      <c r="I20" s="63" t="s">
        <v>371</v>
      </c>
      <c r="J20" s="63" t="s">
        <v>372</v>
      </c>
      <c r="K20" s="63" t="s">
        <v>365</v>
      </c>
      <c r="L20" s="63" t="s">
        <v>365</v>
      </c>
      <c r="M20" s="63" t="s">
        <v>365</v>
      </c>
      <c r="N20" s="63" t="s">
        <v>365</v>
      </c>
      <c r="O20" s="70" t="s">
        <v>450</v>
      </c>
      <c r="P20" s="64">
        <v>7</v>
      </c>
      <c r="Q20" s="63" t="s">
        <v>451</v>
      </c>
      <c r="R20" s="63" t="s">
        <v>452</v>
      </c>
      <c r="S20" s="95" t="s">
        <v>376</v>
      </c>
      <c r="T20" s="63" t="s">
        <v>453</v>
      </c>
      <c r="U20" s="63" t="s">
        <v>454</v>
      </c>
      <c r="V20" s="63" t="s">
        <v>379</v>
      </c>
      <c r="W20" s="65">
        <v>44287</v>
      </c>
      <c r="X20" s="65">
        <v>44561</v>
      </c>
      <c r="Y20" s="66">
        <v>0</v>
      </c>
      <c r="Z20" s="67" t="s">
        <v>365</v>
      </c>
      <c r="AA20" s="325">
        <v>1</v>
      </c>
      <c r="AB20" s="67" t="s">
        <v>380</v>
      </c>
      <c r="AC20" s="66">
        <v>1</v>
      </c>
      <c r="AD20" s="67" t="s">
        <v>380</v>
      </c>
      <c r="AE20" s="66">
        <v>1</v>
      </c>
      <c r="AF20" s="67" t="s">
        <v>455</v>
      </c>
      <c r="AG20" s="68" t="s">
        <v>456</v>
      </c>
      <c r="AH20" s="122"/>
      <c r="AI20" s="231"/>
      <c r="AJ20" s="122"/>
      <c r="AK20" s="353">
        <v>1</v>
      </c>
      <c r="AL20" s="126">
        <f>+AK20/Tabla3[[#This Row],[II Trimestre ]]</f>
        <v>1</v>
      </c>
      <c r="AM20" s="88" t="s">
        <v>457</v>
      </c>
      <c r="AN20" s="88"/>
      <c r="AO20" s="88"/>
      <c r="AP20" s="88"/>
      <c r="AQ20" s="88"/>
      <c r="AR20" s="88"/>
      <c r="AS20" s="88"/>
      <c r="AT20" s="146"/>
      <c r="AU20" s="259">
        <f>+Tabla3[[#This Row],[I Trimestre ]]+Tabla3[[#This Row],[II Trimestre ]]+Tabla3[[#This Row],[III Trimestre ]]+Tabla3[[#This Row],[IV Trimestre ]]</f>
        <v>3</v>
      </c>
      <c r="AV20" s="259">
        <f t="shared" si="0"/>
        <v>1</v>
      </c>
      <c r="AW20" s="173">
        <f t="shared" si="1"/>
        <v>0.33333333333333331</v>
      </c>
      <c r="AX20" s="260"/>
      <c r="AY20" s="137"/>
      <c r="AZ20" s="137"/>
      <c r="BA20" s="137"/>
      <c r="BB20" s="137"/>
      <c r="BC20" s="137"/>
      <c r="BD20" s="137"/>
      <c r="BE20" s="137"/>
      <c r="BF20" s="137"/>
      <c r="BG20" s="137"/>
      <c r="BH20" s="137"/>
      <c r="BI20" s="137"/>
      <c r="BJ20" s="137"/>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row>
    <row r="21" spans="1:207" s="144" customFormat="1" ht="116.25" customHeight="1" x14ac:dyDescent="0.25">
      <c r="A21" s="163"/>
      <c r="B21" s="63" t="s">
        <v>365</v>
      </c>
      <c r="C21" s="70" t="s">
        <v>366</v>
      </c>
      <c r="D21" s="63" t="s">
        <v>367</v>
      </c>
      <c r="E21" s="70" t="s">
        <v>368</v>
      </c>
      <c r="F21" s="63" t="s">
        <v>369</v>
      </c>
      <c r="G21" s="63" t="s">
        <v>365</v>
      </c>
      <c r="H21" s="63" t="s">
        <v>370</v>
      </c>
      <c r="I21" s="63" t="s">
        <v>371</v>
      </c>
      <c r="J21" s="63" t="s">
        <v>372</v>
      </c>
      <c r="K21" s="63" t="s">
        <v>365</v>
      </c>
      <c r="L21" s="63" t="s">
        <v>365</v>
      </c>
      <c r="M21" s="63" t="s">
        <v>365</v>
      </c>
      <c r="N21" s="63" t="s">
        <v>365</v>
      </c>
      <c r="O21" s="70" t="s">
        <v>450</v>
      </c>
      <c r="P21" s="64">
        <v>8</v>
      </c>
      <c r="Q21" s="63" t="s">
        <v>451</v>
      </c>
      <c r="R21" s="63" t="s">
        <v>458</v>
      </c>
      <c r="S21" s="63" t="s">
        <v>376</v>
      </c>
      <c r="T21" s="63" t="s">
        <v>459</v>
      </c>
      <c r="U21" s="63" t="s">
        <v>454</v>
      </c>
      <c r="V21" s="63" t="s">
        <v>379</v>
      </c>
      <c r="W21" s="65">
        <v>44287</v>
      </c>
      <c r="X21" s="65">
        <v>44561</v>
      </c>
      <c r="Y21" s="66">
        <v>0</v>
      </c>
      <c r="Z21" s="67" t="s">
        <v>365</v>
      </c>
      <c r="AA21" s="325">
        <v>1</v>
      </c>
      <c r="AB21" s="67" t="s">
        <v>380</v>
      </c>
      <c r="AC21" s="66">
        <v>1</v>
      </c>
      <c r="AD21" s="67" t="s">
        <v>380</v>
      </c>
      <c r="AE21" s="66">
        <v>1</v>
      </c>
      <c r="AF21" s="67" t="s">
        <v>455</v>
      </c>
      <c r="AG21" s="68" t="s">
        <v>460</v>
      </c>
      <c r="AH21" s="122"/>
      <c r="AI21" s="231"/>
      <c r="AJ21" s="122"/>
      <c r="AK21" s="353">
        <v>1</v>
      </c>
      <c r="AL21" s="126">
        <f>+AK21/Tabla3[[#This Row],[II Trimestre ]]</f>
        <v>1</v>
      </c>
      <c r="AM21" s="88" t="s">
        <v>461</v>
      </c>
      <c r="AN21" s="88"/>
      <c r="AO21" s="88"/>
      <c r="AP21" s="88"/>
      <c r="AQ21" s="88"/>
      <c r="AR21" s="88"/>
      <c r="AS21" s="88"/>
      <c r="AT21" s="146"/>
      <c r="AU21" s="259">
        <f>+Tabla3[[#This Row],[I Trimestre ]]+Tabla3[[#This Row],[II Trimestre ]]+Tabla3[[#This Row],[III Trimestre ]]+Tabla3[[#This Row],[IV Trimestre ]]</f>
        <v>3</v>
      </c>
      <c r="AV21" s="259">
        <f t="shared" si="0"/>
        <v>1</v>
      </c>
      <c r="AW21" s="173">
        <f t="shared" si="1"/>
        <v>0.33333333333333331</v>
      </c>
      <c r="AX21" s="260"/>
      <c r="AY21" s="137"/>
      <c r="AZ21" s="137"/>
      <c r="BA21" s="137"/>
      <c r="BB21" s="137"/>
      <c r="BC21" s="137"/>
      <c r="BD21" s="137"/>
      <c r="BE21" s="137"/>
      <c r="BF21" s="137"/>
      <c r="BG21" s="137"/>
      <c r="BH21" s="137"/>
      <c r="BI21" s="137"/>
      <c r="BJ21" s="137"/>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row>
    <row r="22" spans="1:207" s="144" customFormat="1" ht="116.25" customHeight="1" x14ac:dyDescent="0.25">
      <c r="A22" s="163"/>
      <c r="B22" s="63" t="s">
        <v>365</v>
      </c>
      <c r="C22" s="70" t="s">
        <v>366</v>
      </c>
      <c r="D22" s="63" t="s">
        <v>367</v>
      </c>
      <c r="E22" s="70" t="s">
        <v>368</v>
      </c>
      <c r="F22" s="63" t="s">
        <v>369</v>
      </c>
      <c r="G22" s="63" t="s">
        <v>365</v>
      </c>
      <c r="H22" s="63" t="s">
        <v>370</v>
      </c>
      <c r="I22" s="63" t="s">
        <v>371</v>
      </c>
      <c r="J22" s="63" t="s">
        <v>372</v>
      </c>
      <c r="K22" s="63" t="s">
        <v>365</v>
      </c>
      <c r="L22" s="63" t="s">
        <v>365</v>
      </c>
      <c r="M22" s="63" t="s">
        <v>365</v>
      </c>
      <c r="N22" s="63" t="s">
        <v>365</v>
      </c>
      <c r="O22" s="70" t="s">
        <v>450</v>
      </c>
      <c r="P22" s="64">
        <v>9</v>
      </c>
      <c r="Q22" s="63" t="s">
        <v>451</v>
      </c>
      <c r="R22" s="63" t="s">
        <v>462</v>
      </c>
      <c r="S22" s="63" t="s">
        <v>376</v>
      </c>
      <c r="T22" s="63" t="s">
        <v>463</v>
      </c>
      <c r="U22" s="63" t="s">
        <v>464</v>
      </c>
      <c r="V22" s="63" t="s">
        <v>379</v>
      </c>
      <c r="W22" s="65">
        <v>44287</v>
      </c>
      <c r="X22" s="65">
        <v>44561</v>
      </c>
      <c r="Y22" s="66">
        <v>0</v>
      </c>
      <c r="Z22" s="67" t="s">
        <v>365</v>
      </c>
      <c r="AA22" s="325">
        <v>1</v>
      </c>
      <c r="AB22" s="67" t="s">
        <v>380</v>
      </c>
      <c r="AC22" s="66">
        <v>1</v>
      </c>
      <c r="AD22" s="67" t="s">
        <v>380</v>
      </c>
      <c r="AE22" s="66">
        <v>1</v>
      </c>
      <c r="AF22" s="67" t="s">
        <v>455</v>
      </c>
      <c r="AG22" s="68" t="s">
        <v>465</v>
      </c>
      <c r="AH22" s="122"/>
      <c r="AI22" s="231"/>
      <c r="AJ22" s="122"/>
      <c r="AK22" s="353">
        <v>1</v>
      </c>
      <c r="AL22" s="126">
        <f>+AK22/Tabla3[[#This Row],[II Trimestre ]]</f>
        <v>1</v>
      </c>
      <c r="AM22" s="88" t="s">
        <v>466</v>
      </c>
      <c r="AN22" s="88"/>
      <c r="AO22" s="88"/>
      <c r="AP22" s="88"/>
      <c r="AQ22" s="88"/>
      <c r="AR22" s="88"/>
      <c r="AS22" s="88"/>
      <c r="AT22" s="146"/>
      <c r="AU22" s="259">
        <f>+Tabla3[[#This Row],[I Trimestre ]]+Tabla3[[#This Row],[II Trimestre ]]+Tabla3[[#This Row],[III Trimestre ]]+Tabla3[[#This Row],[IV Trimestre ]]</f>
        <v>3</v>
      </c>
      <c r="AV22" s="259">
        <f t="shared" si="0"/>
        <v>1</v>
      </c>
      <c r="AW22" s="173">
        <f t="shared" si="1"/>
        <v>0.33333333333333331</v>
      </c>
      <c r="AX22" s="260"/>
      <c r="AY22" s="137"/>
      <c r="AZ22" s="137"/>
      <c r="BA22" s="137"/>
      <c r="BB22" s="137"/>
      <c r="BC22" s="137"/>
      <c r="BD22" s="137"/>
      <c r="BE22" s="137"/>
      <c r="BF22" s="137"/>
      <c r="BG22" s="137"/>
      <c r="BH22" s="137"/>
      <c r="BI22" s="137"/>
      <c r="BJ22" s="137"/>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row>
    <row r="23" spans="1:207" s="144" customFormat="1" ht="116.25" customHeight="1" x14ac:dyDescent="0.25">
      <c r="A23" s="163"/>
      <c r="B23" s="63" t="s">
        <v>365</v>
      </c>
      <c r="C23" s="70" t="s">
        <v>366</v>
      </c>
      <c r="D23" s="63" t="s">
        <v>367</v>
      </c>
      <c r="E23" s="70" t="s">
        <v>368</v>
      </c>
      <c r="F23" s="63" t="s">
        <v>369</v>
      </c>
      <c r="G23" s="63" t="s">
        <v>365</v>
      </c>
      <c r="H23" s="63" t="s">
        <v>370</v>
      </c>
      <c r="I23" s="63" t="s">
        <v>371</v>
      </c>
      <c r="J23" s="63" t="s">
        <v>372</v>
      </c>
      <c r="K23" s="63" t="s">
        <v>365</v>
      </c>
      <c r="L23" s="63" t="s">
        <v>365</v>
      </c>
      <c r="M23" s="63" t="s">
        <v>365</v>
      </c>
      <c r="N23" s="63" t="s">
        <v>365</v>
      </c>
      <c r="O23" s="70" t="s">
        <v>450</v>
      </c>
      <c r="P23" s="64">
        <v>10</v>
      </c>
      <c r="Q23" s="63" t="s">
        <v>451</v>
      </c>
      <c r="R23" s="63" t="s">
        <v>467</v>
      </c>
      <c r="S23" s="63" t="s">
        <v>376</v>
      </c>
      <c r="T23" s="63" t="s">
        <v>468</v>
      </c>
      <c r="U23" s="63" t="s">
        <v>454</v>
      </c>
      <c r="V23" s="63" t="s">
        <v>379</v>
      </c>
      <c r="W23" s="65">
        <v>44287</v>
      </c>
      <c r="X23" s="65">
        <v>44561</v>
      </c>
      <c r="Y23" s="66">
        <v>0</v>
      </c>
      <c r="Z23" s="67" t="s">
        <v>365</v>
      </c>
      <c r="AA23" s="325">
        <v>1</v>
      </c>
      <c r="AB23" s="67" t="s">
        <v>380</v>
      </c>
      <c r="AC23" s="66">
        <v>1</v>
      </c>
      <c r="AD23" s="67" t="s">
        <v>380</v>
      </c>
      <c r="AE23" s="66">
        <v>0.5</v>
      </c>
      <c r="AF23" s="67" t="s">
        <v>455</v>
      </c>
      <c r="AG23" s="68" t="s">
        <v>469</v>
      </c>
      <c r="AH23" s="122"/>
      <c r="AI23" s="231"/>
      <c r="AJ23" s="122"/>
      <c r="AK23" s="353">
        <v>1</v>
      </c>
      <c r="AL23" s="126">
        <f>+AK23/Tabla3[[#This Row],[II Trimestre ]]</f>
        <v>1</v>
      </c>
      <c r="AM23" s="88" t="s">
        <v>470</v>
      </c>
      <c r="AN23" s="88"/>
      <c r="AO23" s="88"/>
      <c r="AP23" s="88"/>
      <c r="AQ23" s="88"/>
      <c r="AR23" s="88"/>
      <c r="AS23" s="88"/>
      <c r="AT23" s="146"/>
      <c r="AU23" s="259">
        <f>+Tabla3[[#This Row],[I Trimestre ]]+Tabla3[[#This Row],[II Trimestre ]]+Tabla3[[#This Row],[III Trimestre ]]+Tabla3[[#This Row],[IV Trimestre ]]</f>
        <v>2.5</v>
      </c>
      <c r="AV23" s="259">
        <f t="shared" si="0"/>
        <v>1</v>
      </c>
      <c r="AW23" s="173">
        <f t="shared" si="1"/>
        <v>0.4</v>
      </c>
      <c r="AX23" s="260"/>
      <c r="AY23" s="137"/>
      <c r="AZ23" s="137"/>
      <c r="BA23" s="137"/>
      <c r="BB23" s="137"/>
      <c r="BC23" s="137"/>
      <c r="BD23" s="137"/>
      <c r="BE23" s="137"/>
      <c r="BF23" s="137"/>
      <c r="BG23" s="137"/>
      <c r="BH23" s="137"/>
      <c r="BI23" s="137"/>
      <c r="BJ23" s="137"/>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row>
    <row r="24" spans="1:207" s="144" customFormat="1" ht="116.25" customHeight="1" x14ac:dyDescent="0.25">
      <c r="A24" s="163"/>
      <c r="B24" s="63" t="s">
        <v>365</v>
      </c>
      <c r="C24" s="70" t="s">
        <v>366</v>
      </c>
      <c r="D24" s="63" t="s">
        <v>367</v>
      </c>
      <c r="E24" s="70" t="s">
        <v>368</v>
      </c>
      <c r="F24" s="63" t="s">
        <v>369</v>
      </c>
      <c r="G24" s="63" t="s">
        <v>365</v>
      </c>
      <c r="H24" s="63" t="s">
        <v>370</v>
      </c>
      <c r="I24" s="63" t="s">
        <v>371</v>
      </c>
      <c r="J24" s="63" t="s">
        <v>372</v>
      </c>
      <c r="K24" s="63" t="s">
        <v>365</v>
      </c>
      <c r="L24" s="63" t="s">
        <v>365</v>
      </c>
      <c r="M24" s="63" t="s">
        <v>365</v>
      </c>
      <c r="N24" s="63" t="s">
        <v>365</v>
      </c>
      <c r="O24" s="70" t="s">
        <v>450</v>
      </c>
      <c r="P24" s="64">
        <v>11</v>
      </c>
      <c r="Q24" s="63" t="s">
        <v>451</v>
      </c>
      <c r="R24" s="63" t="s">
        <v>471</v>
      </c>
      <c r="S24" s="63" t="s">
        <v>376</v>
      </c>
      <c r="T24" s="63" t="s">
        <v>472</v>
      </c>
      <c r="U24" s="63" t="s">
        <v>454</v>
      </c>
      <c r="V24" s="63" t="s">
        <v>379</v>
      </c>
      <c r="W24" s="65">
        <v>44287</v>
      </c>
      <c r="X24" s="65">
        <v>44561</v>
      </c>
      <c r="Y24" s="66">
        <v>0</v>
      </c>
      <c r="Z24" s="67" t="s">
        <v>365</v>
      </c>
      <c r="AA24" s="325">
        <v>1</v>
      </c>
      <c r="AB24" s="67" t="s">
        <v>380</v>
      </c>
      <c r="AC24" s="66">
        <v>1</v>
      </c>
      <c r="AD24" s="67" t="s">
        <v>380</v>
      </c>
      <c r="AE24" s="66">
        <v>0.5</v>
      </c>
      <c r="AF24" s="67" t="s">
        <v>455</v>
      </c>
      <c r="AG24" s="68" t="s">
        <v>473</v>
      </c>
      <c r="AH24" s="122"/>
      <c r="AI24" s="231"/>
      <c r="AJ24" s="122"/>
      <c r="AK24" s="353">
        <v>1</v>
      </c>
      <c r="AL24" s="126">
        <f>+AK24/Tabla3[[#This Row],[II Trimestre ]]</f>
        <v>1</v>
      </c>
      <c r="AM24" s="88" t="s">
        <v>474</v>
      </c>
      <c r="AN24" s="88"/>
      <c r="AO24" s="88"/>
      <c r="AP24" s="88"/>
      <c r="AQ24" s="88"/>
      <c r="AR24" s="88"/>
      <c r="AS24" s="88"/>
      <c r="AT24" s="146"/>
      <c r="AU24" s="259">
        <f>+Tabla3[[#This Row],[I Trimestre ]]+Tabla3[[#This Row],[II Trimestre ]]+Tabla3[[#This Row],[III Trimestre ]]+Tabla3[[#This Row],[IV Trimestre ]]</f>
        <v>2.5</v>
      </c>
      <c r="AV24" s="259">
        <f t="shared" si="0"/>
        <v>1</v>
      </c>
      <c r="AW24" s="173">
        <f t="shared" si="1"/>
        <v>0.4</v>
      </c>
      <c r="AX24" s="260"/>
      <c r="AY24" s="137"/>
      <c r="AZ24" s="137"/>
      <c r="BA24" s="137"/>
      <c r="BB24" s="137"/>
      <c r="BC24" s="137"/>
      <c r="BD24" s="137"/>
      <c r="BE24" s="137"/>
      <c r="BF24" s="137"/>
      <c r="BG24" s="137"/>
      <c r="BH24" s="137"/>
      <c r="BI24" s="137"/>
      <c r="BJ24" s="137"/>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row>
    <row r="25" spans="1:207" s="144" customFormat="1" ht="116.25" customHeight="1" x14ac:dyDescent="0.25">
      <c r="A25" s="163"/>
      <c r="B25" s="63" t="s">
        <v>365</v>
      </c>
      <c r="C25" s="70" t="s">
        <v>366</v>
      </c>
      <c r="D25" s="63" t="s">
        <v>367</v>
      </c>
      <c r="E25" s="70" t="s">
        <v>368</v>
      </c>
      <c r="F25" s="63" t="s">
        <v>369</v>
      </c>
      <c r="G25" s="63" t="s">
        <v>365</v>
      </c>
      <c r="H25" s="63" t="s">
        <v>370</v>
      </c>
      <c r="I25" s="63" t="s">
        <v>371</v>
      </c>
      <c r="J25" s="63" t="s">
        <v>372</v>
      </c>
      <c r="K25" s="63" t="s">
        <v>365</v>
      </c>
      <c r="L25" s="63" t="s">
        <v>365</v>
      </c>
      <c r="M25" s="63" t="s">
        <v>365</v>
      </c>
      <c r="N25" s="63" t="s">
        <v>365</v>
      </c>
      <c r="O25" s="70" t="s">
        <v>450</v>
      </c>
      <c r="P25" s="64">
        <v>12</v>
      </c>
      <c r="Q25" s="63" t="s">
        <v>451</v>
      </c>
      <c r="R25" s="63" t="s">
        <v>475</v>
      </c>
      <c r="S25" s="63" t="s">
        <v>376</v>
      </c>
      <c r="T25" s="63" t="s">
        <v>476</v>
      </c>
      <c r="U25" s="63" t="s">
        <v>454</v>
      </c>
      <c r="V25" s="63" t="s">
        <v>379</v>
      </c>
      <c r="W25" s="65">
        <v>44287</v>
      </c>
      <c r="X25" s="65">
        <v>44561</v>
      </c>
      <c r="Y25" s="66">
        <v>0</v>
      </c>
      <c r="Z25" s="67" t="s">
        <v>365</v>
      </c>
      <c r="AA25" s="325">
        <v>1</v>
      </c>
      <c r="AB25" s="67" t="s">
        <v>380</v>
      </c>
      <c r="AC25" s="66">
        <v>1</v>
      </c>
      <c r="AD25" s="67" t="s">
        <v>380</v>
      </c>
      <c r="AE25" s="66">
        <v>0.5</v>
      </c>
      <c r="AF25" s="67" t="s">
        <v>455</v>
      </c>
      <c r="AG25" s="68" t="s">
        <v>477</v>
      </c>
      <c r="AH25" s="122"/>
      <c r="AI25" s="231"/>
      <c r="AJ25" s="122"/>
      <c r="AK25" s="353">
        <v>1</v>
      </c>
      <c r="AL25" s="126">
        <f>+AK25/Tabla3[[#This Row],[II Trimestre ]]</f>
        <v>1</v>
      </c>
      <c r="AM25" s="88" t="s">
        <v>478</v>
      </c>
      <c r="AN25" s="88"/>
      <c r="AO25" s="88"/>
      <c r="AP25" s="88"/>
      <c r="AQ25" s="88"/>
      <c r="AR25" s="88"/>
      <c r="AS25" s="88"/>
      <c r="AT25" s="146"/>
      <c r="AU25" s="259">
        <f>+Tabla3[[#This Row],[I Trimestre ]]+Tabla3[[#This Row],[II Trimestre ]]+Tabla3[[#This Row],[III Trimestre ]]+Tabla3[[#This Row],[IV Trimestre ]]</f>
        <v>2.5</v>
      </c>
      <c r="AV25" s="259">
        <f t="shared" si="0"/>
        <v>1</v>
      </c>
      <c r="AW25" s="173">
        <f t="shared" si="1"/>
        <v>0.4</v>
      </c>
      <c r="AX25" s="260"/>
      <c r="AY25" s="137"/>
      <c r="AZ25" s="137"/>
      <c r="BA25" s="137"/>
      <c r="BB25" s="137"/>
      <c r="BC25" s="137"/>
      <c r="BD25" s="137"/>
      <c r="BE25" s="137"/>
      <c r="BF25" s="137"/>
      <c r="BG25" s="137"/>
      <c r="BH25" s="137"/>
      <c r="BI25" s="137"/>
      <c r="BJ25" s="137"/>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row>
    <row r="26" spans="1:207" s="144" customFormat="1" ht="116.25" customHeight="1" x14ac:dyDescent="0.25">
      <c r="A26" s="163"/>
      <c r="B26" s="63" t="s">
        <v>365</v>
      </c>
      <c r="C26" s="70" t="s">
        <v>366</v>
      </c>
      <c r="D26" s="63" t="s">
        <v>367</v>
      </c>
      <c r="E26" s="70" t="s">
        <v>368</v>
      </c>
      <c r="F26" s="63" t="s">
        <v>369</v>
      </c>
      <c r="G26" s="63" t="s">
        <v>365</v>
      </c>
      <c r="H26" s="63" t="s">
        <v>370</v>
      </c>
      <c r="I26" s="63" t="s">
        <v>371</v>
      </c>
      <c r="J26" s="63" t="s">
        <v>372</v>
      </c>
      <c r="K26" s="63" t="s">
        <v>365</v>
      </c>
      <c r="L26" s="63" t="s">
        <v>365</v>
      </c>
      <c r="M26" s="63" t="s">
        <v>365</v>
      </c>
      <c r="N26" s="63" t="s">
        <v>365</v>
      </c>
      <c r="O26" s="70" t="s">
        <v>450</v>
      </c>
      <c r="P26" s="64">
        <v>13</v>
      </c>
      <c r="Q26" s="63" t="s">
        <v>451</v>
      </c>
      <c r="R26" s="63" t="s">
        <v>479</v>
      </c>
      <c r="S26" s="63" t="s">
        <v>376</v>
      </c>
      <c r="T26" s="63" t="s">
        <v>480</v>
      </c>
      <c r="U26" s="63" t="s">
        <v>481</v>
      </c>
      <c r="V26" s="63" t="s">
        <v>379</v>
      </c>
      <c r="W26" s="65">
        <v>44287</v>
      </c>
      <c r="X26" s="65">
        <v>44561</v>
      </c>
      <c r="Y26" s="66">
        <v>0</v>
      </c>
      <c r="Z26" s="67" t="s">
        <v>365</v>
      </c>
      <c r="AA26" s="325">
        <v>1</v>
      </c>
      <c r="AB26" s="67" t="s">
        <v>380</v>
      </c>
      <c r="AC26" s="66">
        <v>1</v>
      </c>
      <c r="AD26" s="67" t="s">
        <v>380</v>
      </c>
      <c r="AE26" s="66">
        <v>0.5</v>
      </c>
      <c r="AF26" s="67" t="s">
        <v>455</v>
      </c>
      <c r="AG26" s="68" t="s">
        <v>482</v>
      </c>
      <c r="AH26" s="122"/>
      <c r="AI26" s="231"/>
      <c r="AJ26" s="122"/>
      <c r="AK26" s="353">
        <v>1</v>
      </c>
      <c r="AL26" s="126">
        <f>+AK26/Tabla3[[#This Row],[II Trimestre ]]</f>
        <v>1</v>
      </c>
      <c r="AM26" s="88" t="s">
        <v>483</v>
      </c>
      <c r="AN26" s="88"/>
      <c r="AO26" s="88"/>
      <c r="AP26" s="88"/>
      <c r="AQ26" s="88"/>
      <c r="AR26" s="88"/>
      <c r="AS26" s="88"/>
      <c r="AT26" s="146"/>
      <c r="AU26" s="259">
        <f>+Tabla3[[#This Row],[I Trimestre ]]+Tabla3[[#This Row],[II Trimestre ]]+Tabla3[[#This Row],[III Trimestre ]]+Tabla3[[#This Row],[IV Trimestre ]]</f>
        <v>2.5</v>
      </c>
      <c r="AV26" s="259">
        <f t="shared" si="0"/>
        <v>1</v>
      </c>
      <c r="AW26" s="173">
        <f t="shared" si="1"/>
        <v>0.4</v>
      </c>
      <c r="AX26" s="260"/>
      <c r="AY26" s="137"/>
      <c r="AZ26" s="137"/>
      <c r="BA26" s="137"/>
      <c r="BB26" s="137"/>
      <c r="BC26" s="137"/>
      <c r="BD26" s="137"/>
      <c r="BE26" s="137"/>
      <c r="BF26" s="137"/>
      <c r="BG26" s="137"/>
      <c r="BH26" s="137"/>
      <c r="BI26" s="137"/>
      <c r="BJ26" s="137"/>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row>
    <row r="27" spans="1:207" s="144" customFormat="1" ht="116.25" customHeight="1" x14ac:dyDescent="0.25">
      <c r="A27" s="163"/>
      <c r="B27" s="63" t="s">
        <v>365</v>
      </c>
      <c r="C27" s="70" t="s">
        <v>366</v>
      </c>
      <c r="D27" s="63" t="s">
        <v>367</v>
      </c>
      <c r="E27" s="70" t="s">
        <v>368</v>
      </c>
      <c r="F27" s="63" t="s">
        <v>369</v>
      </c>
      <c r="G27" s="63" t="s">
        <v>365</v>
      </c>
      <c r="H27" s="63" t="s">
        <v>370</v>
      </c>
      <c r="I27" s="63" t="s">
        <v>371</v>
      </c>
      <c r="J27" s="63" t="s">
        <v>372</v>
      </c>
      <c r="K27" s="63" t="s">
        <v>365</v>
      </c>
      <c r="L27" s="63" t="s">
        <v>365</v>
      </c>
      <c r="M27" s="63" t="s">
        <v>365</v>
      </c>
      <c r="N27" s="63" t="s">
        <v>365</v>
      </c>
      <c r="O27" s="70" t="s">
        <v>450</v>
      </c>
      <c r="P27" s="64">
        <v>14</v>
      </c>
      <c r="Q27" s="63" t="s">
        <v>451</v>
      </c>
      <c r="R27" s="63" t="s">
        <v>484</v>
      </c>
      <c r="S27" s="63" t="s">
        <v>376</v>
      </c>
      <c r="T27" s="63" t="s">
        <v>485</v>
      </c>
      <c r="U27" s="63" t="s">
        <v>454</v>
      </c>
      <c r="V27" s="63" t="s">
        <v>379</v>
      </c>
      <c r="W27" s="65">
        <v>44287</v>
      </c>
      <c r="X27" s="65">
        <v>44561</v>
      </c>
      <c r="Y27" s="66">
        <v>0</v>
      </c>
      <c r="Z27" s="67" t="s">
        <v>365</v>
      </c>
      <c r="AA27" s="325">
        <v>1</v>
      </c>
      <c r="AB27" s="67" t="s">
        <v>380</v>
      </c>
      <c r="AC27" s="66">
        <v>1</v>
      </c>
      <c r="AD27" s="67" t="s">
        <v>380</v>
      </c>
      <c r="AE27" s="66">
        <v>0.5</v>
      </c>
      <c r="AF27" s="67" t="s">
        <v>455</v>
      </c>
      <c r="AG27" s="68" t="s">
        <v>486</v>
      </c>
      <c r="AH27" s="122"/>
      <c r="AI27" s="231"/>
      <c r="AJ27" s="122"/>
      <c r="AK27" s="353">
        <v>1</v>
      </c>
      <c r="AL27" s="126">
        <f>+AK27/Tabla3[[#This Row],[II Trimestre ]]</f>
        <v>1</v>
      </c>
      <c r="AM27" s="88" t="s">
        <v>487</v>
      </c>
      <c r="AN27" s="88"/>
      <c r="AO27" s="88"/>
      <c r="AP27" s="88"/>
      <c r="AQ27" s="88"/>
      <c r="AR27" s="88"/>
      <c r="AS27" s="88"/>
      <c r="AT27" s="146"/>
      <c r="AU27" s="259">
        <f>+Tabla3[[#This Row],[I Trimestre ]]+Tabla3[[#This Row],[II Trimestre ]]+Tabla3[[#This Row],[III Trimestre ]]+Tabla3[[#This Row],[IV Trimestre ]]</f>
        <v>2.5</v>
      </c>
      <c r="AV27" s="259">
        <f t="shared" si="0"/>
        <v>1</v>
      </c>
      <c r="AW27" s="173">
        <f t="shared" si="1"/>
        <v>0.4</v>
      </c>
      <c r="AX27" s="260"/>
      <c r="AY27" s="137"/>
      <c r="AZ27" s="137"/>
      <c r="BA27" s="137"/>
      <c r="BB27" s="137"/>
      <c r="BC27" s="137"/>
      <c r="BD27" s="137"/>
      <c r="BE27" s="137"/>
      <c r="BF27" s="137"/>
      <c r="BG27" s="137"/>
      <c r="BH27" s="137"/>
      <c r="BI27" s="137"/>
      <c r="BJ27" s="137"/>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row>
    <row r="28" spans="1:207" s="144" customFormat="1" ht="116.25" customHeight="1" x14ac:dyDescent="0.2">
      <c r="A28" s="163"/>
      <c r="B28" s="63" t="s">
        <v>365</v>
      </c>
      <c r="C28" s="70" t="s">
        <v>366</v>
      </c>
      <c r="D28" s="63" t="s">
        <v>367</v>
      </c>
      <c r="E28" s="70" t="s">
        <v>368</v>
      </c>
      <c r="F28" s="63" t="s">
        <v>369</v>
      </c>
      <c r="G28" s="63" t="s">
        <v>365</v>
      </c>
      <c r="H28" s="63" t="s">
        <v>370</v>
      </c>
      <c r="I28" s="63" t="s">
        <v>371</v>
      </c>
      <c r="J28" s="63" t="s">
        <v>372</v>
      </c>
      <c r="K28" s="63" t="s">
        <v>365</v>
      </c>
      <c r="L28" s="63" t="s">
        <v>365</v>
      </c>
      <c r="M28" s="63" t="s">
        <v>365</v>
      </c>
      <c r="N28" s="63" t="s">
        <v>365</v>
      </c>
      <c r="O28" s="70" t="s">
        <v>450</v>
      </c>
      <c r="P28" s="64">
        <v>15</v>
      </c>
      <c r="Q28" s="63" t="s">
        <v>451</v>
      </c>
      <c r="R28" s="63" t="s">
        <v>488</v>
      </c>
      <c r="S28" s="63" t="s">
        <v>376</v>
      </c>
      <c r="T28" s="63" t="s">
        <v>489</v>
      </c>
      <c r="U28" s="63" t="s">
        <v>454</v>
      </c>
      <c r="V28" s="63" t="s">
        <v>379</v>
      </c>
      <c r="W28" s="92">
        <v>44287</v>
      </c>
      <c r="X28" s="92">
        <v>44561</v>
      </c>
      <c r="Y28" s="66">
        <v>0</v>
      </c>
      <c r="Z28" s="63" t="s">
        <v>365</v>
      </c>
      <c r="AA28" s="325">
        <v>1</v>
      </c>
      <c r="AB28" s="63" t="s">
        <v>380</v>
      </c>
      <c r="AC28" s="66">
        <v>1</v>
      </c>
      <c r="AD28" s="63" t="s">
        <v>380</v>
      </c>
      <c r="AE28" s="66">
        <v>0.5</v>
      </c>
      <c r="AF28" s="63" t="s">
        <v>455</v>
      </c>
      <c r="AG28" s="68" t="s">
        <v>490</v>
      </c>
      <c r="AH28" s="122"/>
      <c r="AI28" s="67"/>
      <c r="AJ28" s="122"/>
      <c r="AK28" s="353">
        <v>1</v>
      </c>
      <c r="AL28" s="126">
        <f>+AK28/Tabla3[[#This Row],[II Trimestre ]]</f>
        <v>1</v>
      </c>
      <c r="AM28" s="88" t="s">
        <v>491</v>
      </c>
      <c r="AN28" s="88"/>
      <c r="AO28" s="88"/>
      <c r="AP28" s="88"/>
      <c r="AQ28" s="88"/>
      <c r="AR28" s="88"/>
      <c r="AS28" s="88"/>
      <c r="AT28" s="139"/>
      <c r="AU28" s="259">
        <f>+Tabla3[[#This Row],[I Trimestre ]]+Tabla3[[#This Row],[II Trimestre ]]+Tabla3[[#This Row],[III Trimestre ]]+Tabla3[[#This Row],[IV Trimestre ]]</f>
        <v>2.5</v>
      </c>
      <c r="AV28" s="259">
        <f t="shared" si="0"/>
        <v>1</v>
      </c>
      <c r="AW28" s="173">
        <f t="shared" si="1"/>
        <v>0.4</v>
      </c>
      <c r="AX28" s="263"/>
      <c r="AY28" s="137"/>
      <c r="AZ28" s="137"/>
      <c r="BA28" s="137"/>
      <c r="BB28" s="137"/>
      <c r="BC28" s="137"/>
      <c r="BD28" s="137"/>
      <c r="BE28" s="137"/>
      <c r="BF28" s="137"/>
      <c r="BG28" s="137"/>
      <c r="BH28" s="137"/>
      <c r="BI28" s="137"/>
      <c r="BJ28" s="137"/>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row>
    <row r="29" spans="1:207" s="144" customFormat="1" ht="116.25" customHeight="1" x14ac:dyDescent="0.25">
      <c r="A29" s="163"/>
      <c r="B29" s="63" t="s">
        <v>365</v>
      </c>
      <c r="C29" s="70" t="s">
        <v>366</v>
      </c>
      <c r="D29" s="63" t="s">
        <v>367</v>
      </c>
      <c r="E29" s="70" t="s">
        <v>368</v>
      </c>
      <c r="F29" s="63" t="s">
        <v>369</v>
      </c>
      <c r="G29" s="63" t="s">
        <v>365</v>
      </c>
      <c r="H29" s="63" t="s">
        <v>370</v>
      </c>
      <c r="I29" s="63" t="s">
        <v>371</v>
      </c>
      <c r="J29" s="63" t="s">
        <v>372</v>
      </c>
      <c r="K29" s="63" t="s">
        <v>365</v>
      </c>
      <c r="L29" s="63" t="s">
        <v>365</v>
      </c>
      <c r="M29" s="63" t="s">
        <v>365</v>
      </c>
      <c r="N29" s="63" t="s">
        <v>365</v>
      </c>
      <c r="O29" s="70" t="s">
        <v>450</v>
      </c>
      <c r="P29" s="64">
        <v>16</v>
      </c>
      <c r="Q29" s="63" t="s">
        <v>451</v>
      </c>
      <c r="R29" s="63" t="s">
        <v>492</v>
      </c>
      <c r="S29" s="63" t="s">
        <v>376</v>
      </c>
      <c r="T29" s="63" t="s">
        <v>493</v>
      </c>
      <c r="U29" s="63" t="s">
        <v>454</v>
      </c>
      <c r="V29" s="63" t="s">
        <v>379</v>
      </c>
      <c r="W29" s="92">
        <v>44287</v>
      </c>
      <c r="X29" s="92">
        <v>44561</v>
      </c>
      <c r="Y29" s="66">
        <v>0</v>
      </c>
      <c r="Z29" s="63" t="s">
        <v>365</v>
      </c>
      <c r="AA29" s="325">
        <v>1</v>
      </c>
      <c r="AB29" s="94" t="s">
        <v>380</v>
      </c>
      <c r="AC29" s="66">
        <v>1</v>
      </c>
      <c r="AD29" s="94" t="s">
        <v>380</v>
      </c>
      <c r="AE29" s="66">
        <v>0.5</v>
      </c>
      <c r="AF29" s="94" t="s">
        <v>455</v>
      </c>
      <c r="AG29" s="68" t="s">
        <v>494</v>
      </c>
      <c r="AH29" s="122"/>
      <c r="AI29" s="67"/>
      <c r="AJ29" s="122"/>
      <c r="AK29" s="353">
        <v>1</v>
      </c>
      <c r="AL29" s="126">
        <f>+AK29/Tabla3[[#This Row],[II Trimestre ]]</f>
        <v>1</v>
      </c>
      <c r="AM29" s="88" t="s">
        <v>495</v>
      </c>
      <c r="AN29" s="88"/>
      <c r="AO29" s="88"/>
      <c r="AP29" s="88"/>
      <c r="AQ29" s="88"/>
      <c r="AR29" s="88"/>
      <c r="AS29" s="88"/>
      <c r="AT29" s="142"/>
      <c r="AU29" s="259">
        <f>+Tabla3[[#This Row],[I Trimestre ]]+Tabla3[[#This Row],[II Trimestre ]]+Tabla3[[#This Row],[III Trimestre ]]+Tabla3[[#This Row],[IV Trimestre ]]</f>
        <v>2.5</v>
      </c>
      <c r="AV29" s="259">
        <f t="shared" si="0"/>
        <v>1</v>
      </c>
      <c r="AW29" s="173">
        <f t="shared" si="1"/>
        <v>0.4</v>
      </c>
      <c r="AX29" s="264"/>
      <c r="AY29" s="137"/>
      <c r="AZ29" s="137"/>
      <c r="BA29" s="137"/>
      <c r="BB29" s="137"/>
      <c r="BC29" s="137"/>
      <c r="BD29" s="137"/>
      <c r="BE29" s="137"/>
      <c r="BF29" s="137"/>
      <c r="BG29" s="137"/>
      <c r="BH29" s="137"/>
      <c r="BI29" s="137"/>
      <c r="BJ29" s="137"/>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row>
    <row r="30" spans="1:207" s="144" customFormat="1" ht="116.25" customHeight="1" x14ac:dyDescent="0.2">
      <c r="A30" s="163"/>
      <c r="B30" s="63" t="s">
        <v>365</v>
      </c>
      <c r="C30" s="70" t="s">
        <v>366</v>
      </c>
      <c r="D30" s="63" t="s">
        <v>367</v>
      </c>
      <c r="E30" s="70" t="s">
        <v>368</v>
      </c>
      <c r="F30" s="63" t="s">
        <v>369</v>
      </c>
      <c r="G30" s="95" t="s">
        <v>365</v>
      </c>
      <c r="H30" s="63" t="s">
        <v>370</v>
      </c>
      <c r="I30" s="63" t="s">
        <v>371</v>
      </c>
      <c r="J30" s="63" t="s">
        <v>372</v>
      </c>
      <c r="K30" s="63" t="s">
        <v>365</v>
      </c>
      <c r="L30" s="63" t="s">
        <v>365</v>
      </c>
      <c r="M30" s="63" t="s">
        <v>365</v>
      </c>
      <c r="N30" s="63" t="s">
        <v>365</v>
      </c>
      <c r="O30" s="70" t="s">
        <v>450</v>
      </c>
      <c r="P30" s="64">
        <v>17</v>
      </c>
      <c r="Q30" s="63" t="s">
        <v>451</v>
      </c>
      <c r="R30" s="63" t="s">
        <v>496</v>
      </c>
      <c r="S30" s="63" t="s">
        <v>376</v>
      </c>
      <c r="T30" s="63" t="s">
        <v>497</v>
      </c>
      <c r="U30" s="63" t="s">
        <v>454</v>
      </c>
      <c r="V30" s="95" t="s">
        <v>379</v>
      </c>
      <c r="W30" s="65">
        <v>44287</v>
      </c>
      <c r="X30" s="65">
        <v>44561</v>
      </c>
      <c r="Y30" s="66">
        <v>0</v>
      </c>
      <c r="Z30" s="63" t="s">
        <v>365</v>
      </c>
      <c r="AA30" s="325">
        <v>1</v>
      </c>
      <c r="AB30" s="63" t="s">
        <v>380</v>
      </c>
      <c r="AC30" s="66">
        <v>1</v>
      </c>
      <c r="AD30" s="63" t="s">
        <v>380</v>
      </c>
      <c r="AE30" s="66">
        <v>0.5</v>
      </c>
      <c r="AF30" s="63" t="s">
        <v>455</v>
      </c>
      <c r="AG30" s="68" t="s">
        <v>498</v>
      </c>
      <c r="AH30" s="126"/>
      <c r="AI30" s="67"/>
      <c r="AJ30" s="122"/>
      <c r="AK30" s="353">
        <v>1</v>
      </c>
      <c r="AL30" s="126">
        <f>+AK30/Tabla3[[#This Row],[II Trimestre ]]</f>
        <v>1</v>
      </c>
      <c r="AM30" s="88" t="s">
        <v>499</v>
      </c>
      <c r="AN30" s="88"/>
      <c r="AO30" s="88"/>
      <c r="AP30" s="89"/>
      <c r="AQ30" s="88"/>
      <c r="AR30" s="88"/>
      <c r="AS30" s="89"/>
      <c r="AT30" s="139"/>
      <c r="AU30" s="259">
        <f>+Tabla3[[#This Row],[I Trimestre ]]+Tabla3[[#This Row],[II Trimestre ]]+Tabla3[[#This Row],[III Trimestre ]]+Tabla3[[#This Row],[IV Trimestre ]]</f>
        <v>2.5</v>
      </c>
      <c r="AV30" s="259">
        <f t="shared" si="0"/>
        <v>1</v>
      </c>
      <c r="AW30" s="173">
        <f t="shared" si="1"/>
        <v>0.4</v>
      </c>
      <c r="AX30" s="264"/>
      <c r="AY30" s="137"/>
      <c r="AZ30" s="137"/>
      <c r="BA30" s="137"/>
      <c r="BB30" s="137"/>
      <c r="BC30" s="137"/>
      <c r="BD30" s="137"/>
      <c r="BE30" s="137"/>
      <c r="BF30" s="137"/>
      <c r="BG30" s="137"/>
      <c r="BH30" s="137"/>
      <c r="BI30" s="137"/>
      <c r="BJ30" s="137"/>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row>
    <row r="31" spans="1:207" s="144" customFormat="1" ht="116.25" customHeight="1" x14ac:dyDescent="0.25">
      <c r="A31" s="163"/>
      <c r="B31" s="63" t="s">
        <v>365</v>
      </c>
      <c r="C31" s="70" t="s">
        <v>366</v>
      </c>
      <c r="D31" s="63" t="s">
        <v>367</v>
      </c>
      <c r="E31" s="70" t="s">
        <v>368</v>
      </c>
      <c r="F31" s="63" t="s">
        <v>369</v>
      </c>
      <c r="G31" s="95" t="s">
        <v>365</v>
      </c>
      <c r="H31" s="95" t="s">
        <v>370</v>
      </c>
      <c r="I31" s="95" t="s">
        <v>371</v>
      </c>
      <c r="J31" s="95" t="s">
        <v>372</v>
      </c>
      <c r="K31" s="95" t="s">
        <v>365</v>
      </c>
      <c r="L31" s="95" t="s">
        <v>365</v>
      </c>
      <c r="M31" s="95" t="s">
        <v>365</v>
      </c>
      <c r="N31" s="95" t="s">
        <v>365</v>
      </c>
      <c r="O31" s="96" t="s">
        <v>450</v>
      </c>
      <c r="P31" s="64">
        <v>18</v>
      </c>
      <c r="Q31" s="95" t="s">
        <v>451</v>
      </c>
      <c r="R31" s="95" t="s">
        <v>500</v>
      </c>
      <c r="S31" s="95" t="s">
        <v>376</v>
      </c>
      <c r="T31" s="95" t="s">
        <v>501</v>
      </c>
      <c r="U31" s="95" t="s">
        <v>454</v>
      </c>
      <c r="V31" s="95" t="s">
        <v>379</v>
      </c>
      <c r="W31" s="97">
        <v>44287</v>
      </c>
      <c r="X31" s="97">
        <v>44561</v>
      </c>
      <c r="Y31" s="66">
        <v>0</v>
      </c>
      <c r="Z31" s="95" t="s">
        <v>365</v>
      </c>
      <c r="AA31" s="325">
        <v>1</v>
      </c>
      <c r="AB31" s="95" t="s">
        <v>380</v>
      </c>
      <c r="AC31" s="66">
        <v>1</v>
      </c>
      <c r="AD31" s="95" t="s">
        <v>380</v>
      </c>
      <c r="AE31" s="66">
        <v>0.5</v>
      </c>
      <c r="AF31" s="95" t="s">
        <v>455</v>
      </c>
      <c r="AG31" s="96" t="s">
        <v>502</v>
      </c>
      <c r="AH31" s="229"/>
      <c r="AI31" s="232"/>
      <c r="AJ31" s="229"/>
      <c r="AK31" s="351">
        <v>1</v>
      </c>
      <c r="AL31" s="126">
        <f>+AK31/Tabla3[[#This Row],[II Trimestre ]]</f>
        <v>1</v>
      </c>
      <c r="AM31" s="90" t="s">
        <v>503</v>
      </c>
      <c r="AN31" s="90"/>
      <c r="AO31" s="90"/>
      <c r="AP31" s="90"/>
      <c r="AQ31" s="90"/>
      <c r="AR31" s="90"/>
      <c r="AS31" s="90"/>
      <c r="AT31" s="146"/>
      <c r="AU31" s="259">
        <f>+Tabla3[[#This Row],[I Trimestre ]]+Tabla3[[#This Row],[II Trimestre ]]+Tabla3[[#This Row],[III Trimestre ]]+Tabla3[[#This Row],[IV Trimestre ]]</f>
        <v>2.5</v>
      </c>
      <c r="AV31" s="259">
        <f t="shared" si="0"/>
        <v>1</v>
      </c>
      <c r="AW31" s="173">
        <f t="shared" si="1"/>
        <v>0.4</v>
      </c>
      <c r="AX31" s="242"/>
      <c r="AY31" s="137"/>
      <c r="AZ31" s="137"/>
      <c r="BA31" s="137"/>
      <c r="BB31" s="137"/>
      <c r="BC31" s="137"/>
      <c r="BD31" s="137"/>
      <c r="BE31" s="137"/>
      <c r="BF31" s="137"/>
      <c r="BG31" s="137"/>
      <c r="BH31" s="137"/>
      <c r="BI31" s="137"/>
      <c r="BJ31" s="137"/>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row>
    <row r="32" spans="1:207" s="144" customFormat="1" ht="116.25" customHeight="1" x14ac:dyDescent="0.25">
      <c r="A32" s="163"/>
      <c r="B32" s="98" t="s">
        <v>365</v>
      </c>
      <c r="C32" s="70" t="s">
        <v>366</v>
      </c>
      <c r="D32" s="63" t="s">
        <v>367</v>
      </c>
      <c r="E32" s="70" t="s">
        <v>368</v>
      </c>
      <c r="F32" s="63" t="s">
        <v>369</v>
      </c>
      <c r="G32" s="99" t="s">
        <v>365</v>
      </c>
      <c r="H32" s="99" t="s">
        <v>370</v>
      </c>
      <c r="I32" s="99" t="s">
        <v>371</v>
      </c>
      <c r="J32" s="99" t="s">
        <v>372</v>
      </c>
      <c r="K32" s="99" t="s">
        <v>365</v>
      </c>
      <c r="L32" s="99" t="s">
        <v>365</v>
      </c>
      <c r="M32" s="99" t="s">
        <v>365</v>
      </c>
      <c r="N32" s="99" t="s">
        <v>365</v>
      </c>
      <c r="O32" s="100" t="s">
        <v>450</v>
      </c>
      <c r="P32" s="64">
        <v>19</v>
      </c>
      <c r="Q32" s="99" t="s">
        <v>451</v>
      </c>
      <c r="R32" s="99" t="s">
        <v>504</v>
      </c>
      <c r="S32" s="99" t="s">
        <v>376</v>
      </c>
      <c r="T32" s="95" t="s">
        <v>505</v>
      </c>
      <c r="U32" s="99" t="s">
        <v>454</v>
      </c>
      <c r="V32" s="99" t="s">
        <v>379</v>
      </c>
      <c r="W32" s="97">
        <v>44287</v>
      </c>
      <c r="X32" s="97">
        <v>44561</v>
      </c>
      <c r="Y32" s="66">
        <v>0</v>
      </c>
      <c r="Z32" s="99" t="s">
        <v>365</v>
      </c>
      <c r="AA32" s="325">
        <v>1</v>
      </c>
      <c r="AB32" s="99" t="s">
        <v>380</v>
      </c>
      <c r="AC32" s="66">
        <v>1</v>
      </c>
      <c r="AD32" s="99" t="s">
        <v>380</v>
      </c>
      <c r="AE32" s="66">
        <v>0.5</v>
      </c>
      <c r="AF32" s="99" t="s">
        <v>455</v>
      </c>
      <c r="AG32" s="96" t="s">
        <v>506</v>
      </c>
      <c r="AH32" s="230"/>
      <c r="AI32" s="233"/>
      <c r="AJ32" s="230"/>
      <c r="AK32" s="352">
        <v>1</v>
      </c>
      <c r="AL32" s="126">
        <f>+AK32/Tabla3[[#This Row],[II Trimestre ]]</f>
        <v>1</v>
      </c>
      <c r="AM32" s="184" t="s">
        <v>507</v>
      </c>
      <c r="AN32" s="184"/>
      <c r="AO32" s="184"/>
      <c r="AP32" s="184"/>
      <c r="AQ32" s="184"/>
      <c r="AR32" s="184"/>
      <c r="AS32" s="184"/>
      <c r="AT32" s="146"/>
      <c r="AU32" s="259">
        <f>+Tabla3[[#This Row],[I Trimestre ]]+Tabla3[[#This Row],[II Trimestre ]]+Tabla3[[#This Row],[III Trimestre ]]+Tabla3[[#This Row],[IV Trimestre ]]</f>
        <v>2.5</v>
      </c>
      <c r="AV32" s="259">
        <f t="shared" si="0"/>
        <v>1</v>
      </c>
      <c r="AW32" s="173">
        <f t="shared" si="1"/>
        <v>0.4</v>
      </c>
      <c r="AX32" s="243"/>
      <c r="AY32" s="137"/>
      <c r="AZ32" s="137"/>
      <c r="BA32" s="137"/>
      <c r="BB32" s="137"/>
      <c r="BC32" s="137"/>
      <c r="BD32" s="137"/>
      <c r="BE32" s="137"/>
      <c r="BF32" s="137"/>
      <c r="BG32" s="137"/>
      <c r="BH32" s="137"/>
      <c r="BI32" s="137"/>
      <c r="BJ32" s="137"/>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row>
    <row r="33" spans="1:207" s="144" customFormat="1" ht="116.25" customHeight="1" x14ac:dyDescent="0.25">
      <c r="A33" s="163"/>
      <c r="B33" s="63" t="s">
        <v>365</v>
      </c>
      <c r="C33" s="70" t="s">
        <v>366</v>
      </c>
      <c r="D33" s="63" t="s">
        <v>367</v>
      </c>
      <c r="E33" s="70" t="s">
        <v>368</v>
      </c>
      <c r="F33" s="63" t="s">
        <v>369</v>
      </c>
      <c r="G33" s="63" t="s">
        <v>365</v>
      </c>
      <c r="H33" s="63" t="s">
        <v>370</v>
      </c>
      <c r="I33" s="63" t="s">
        <v>371</v>
      </c>
      <c r="J33" s="63" t="s">
        <v>372</v>
      </c>
      <c r="K33" s="63" t="s">
        <v>365</v>
      </c>
      <c r="L33" s="63" t="s">
        <v>365</v>
      </c>
      <c r="M33" s="63" t="s">
        <v>365</v>
      </c>
      <c r="N33" s="63" t="s">
        <v>365</v>
      </c>
      <c r="O33" s="70" t="s">
        <v>450</v>
      </c>
      <c r="P33" s="64">
        <v>20</v>
      </c>
      <c r="Q33" s="63" t="s">
        <v>451</v>
      </c>
      <c r="R33" s="63" t="s">
        <v>508</v>
      </c>
      <c r="S33" s="63" t="s">
        <v>376</v>
      </c>
      <c r="T33" s="63" t="s">
        <v>509</v>
      </c>
      <c r="U33" s="63" t="s">
        <v>454</v>
      </c>
      <c r="V33" s="63" t="s">
        <v>379</v>
      </c>
      <c r="W33" s="65">
        <v>44287</v>
      </c>
      <c r="X33" s="65">
        <v>44561</v>
      </c>
      <c r="Y33" s="66">
        <v>0</v>
      </c>
      <c r="Z33" s="67" t="s">
        <v>365</v>
      </c>
      <c r="AA33" s="325">
        <v>1</v>
      </c>
      <c r="AB33" s="67" t="s">
        <v>380</v>
      </c>
      <c r="AC33" s="66">
        <v>1</v>
      </c>
      <c r="AD33" s="67" t="s">
        <v>380</v>
      </c>
      <c r="AE33" s="66">
        <v>0.5</v>
      </c>
      <c r="AF33" s="67" t="s">
        <v>455</v>
      </c>
      <c r="AG33" s="68" t="s">
        <v>510</v>
      </c>
      <c r="AH33" s="122"/>
      <c r="AI33" s="231"/>
      <c r="AJ33" s="122"/>
      <c r="AK33" s="353">
        <v>1</v>
      </c>
      <c r="AL33" s="126">
        <f>+AK33/Tabla3[[#This Row],[II Trimestre ]]</f>
        <v>1</v>
      </c>
      <c r="AM33" s="88" t="s">
        <v>511</v>
      </c>
      <c r="AN33" s="88"/>
      <c r="AO33" s="88"/>
      <c r="AP33" s="88"/>
      <c r="AQ33" s="88"/>
      <c r="AR33" s="88"/>
      <c r="AS33" s="88"/>
      <c r="AT33" s="146"/>
      <c r="AU33" s="259">
        <f>+Tabla3[[#This Row],[I Trimestre ]]+Tabla3[[#This Row],[II Trimestre ]]+Tabla3[[#This Row],[III Trimestre ]]+Tabla3[[#This Row],[IV Trimestre ]]</f>
        <v>2.5</v>
      </c>
      <c r="AV33" s="259">
        <f t="shared" si="0"/>
        <v>1</v>
      </c>
      <c r="AW33" s="173">
        <f t="shared" si="1"/>
        <v>0.4</v>
      </c>
      <c r="AX33" s="260"/>
      <c r="AY33" s="137"/>
      <c r="AZ33" s="137"/>
      <c r="BA33" s="137"/>
      <c r="BB33" s="137"/>
      <c r="BC33" s="137"/>
      <c r="BD33" s="137"/>
      <c r="BE33" s="137"/>
      <c r="BF33" s="137"/>
      <c r="BG33" s="137"/>
      <c r="BH33" s="137"/>
      <c r="BI33" s="137"/>
      <c r="BJ33" s="137"/>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row>
    <row r="34" spans="1:207" s="144" customFormat="1" ht="116.25" customHeight="1" x14ac:dyDescent="0.25">
      <c r="A34" s="163"/>
      <c r="B34" s="63" t="s">
        <v>365</v>
      </c>
      <c r="C34" s="70" t="s">
        <v>366</v>
      </c>
      <c r="D34" s="63" t="s">
        <v>367</v>
      </c>
      <c r="E34" s="70" t="s">
        <v>368</v>
      </c>
      <c r="F34" s="63" t="s">
        <v>369</v>
      </c>
      <c r="G34" s="63" t="s">
        <v>365</v>
      </c>
      <c r="H34" s="63" t="s">
        <v>370</v>
      </c>
      <c r="I34" s="63" t="s">
        <v>371</v>
      </c>
      <c r="J34" s="63" t="s">
        <v>372</v>
      </c>
      <c r="K34" s="63" t="s">
        <v>365</v>
      </c>
      <c r="L34" s="63" t="s">
        <v>365</v>
      </c>
      <c r="M34" s="63" t="s">
        <v>365</v>
      </c>
      <c r="N34" s="63" t="s">
        <v>365</v>
      </c>
      <c r="O34" s="70" t="s">
        <v>450</v>
      </c>
      <c r="P34" s="64">
        <v>21</v>
      </c>
      <c r="Q34" s="63" t="s">
        <v>451</v>
      </c>
      <c r="R34" s="63" t="s">
        <v>512</v>
      </c>
      <c r="S34" s="63" t="s">
        <v>376</v>
      </c>
      <c r="T34" s="63" t="s">
        <v>513</v>
      </c>
      <c r="U34" s="63" t="s">
        <v>454</v>
      </c>
      <c r="V34" s="63" t="s">
        <v>379</v>
      </c>
      <c r="W34" s="65">
        <v>44287</v>
      </c>
      <c r="X34" s="65">
        <v>44561</v>
      </c>
      <c r="Y34" s="66">
        <v>0</v>
      </c>
      <c r="Z34" s="67" t="s">
        <v>365</v>
      </c>
      <c r="AA34" s="325">
        <v>1</v>
      </c>
      <c r="AB34" s="67" t="s">
        <v>380</v>
      </c>
      <c r="AC34" s="66">
        <v>1</v>
      </c>
      <c r="AD34" s="67" t="s">
        <v>380</v>
      </c>
      <c r="AE34" s="66">
        <v>0.5</v>
      </c>
      <c r="AF34" s="67" t="s">
        <v>455</v>
      </c>
      <c r="AG34" s="68" t="s">
        <v>514</v>
      </c>
      <c r="AH34" s="122"/>
      <c r="AI34" s="231"/>
      <c r="AJ34" s="122"/>
      <c r="AK34" s="353">
        <v>1</v>
      </c>
      <c r="AL34" s="126">
        <f>+AK34/Tabla3[[#This Row],[II Trimestre ]]</f>
        <v>1</v>
      </c>
      <c r="AM34" s="88" t="s">
        <v>515</v>
      </c>
      <c r="AN34" s="88"/>
      <c r="AO34" s="88"/>
      <c r="AP34" s="88"/>
      <c r="AQ34" s="88"/>
      <c r="AR34" s="88"/>
      <c r="AS34" s="88"/>
      <c r="AT34" s="146"/>
      <c r="AU34" s="259">
        <f>+Tabla3[[#This Row],[I Trimestre ]]+Tabla3[[#This Row],[II Trimestre ]]+Tabla3[[#This Row],[III Trimestre ]]+Tabla3[[#This Row],[IV Trimestre ]]</f>
        <v>2.5</v>
      </c>
      <c r="AV34" s="259">
        <f t="shared" si="0"/>
        <v>1</v>
      </c>
      <c r="AW34" s="173">
        <f t="shared" si="1"/>
        <v>0.4</v>
      </c>
      <c r="AX34" s="260"/>
      <c r="AY34" s="137"/>
      <c r="AZ34" s="137"/>
      <c r="BA34" s="137"/>
      <c r="BB34" s="137"/>
      <c r="BC34" s="137"/>
      <c r="BD34" s="137"/>
      <c r="BE34" s="137"/>
      <c r="BF34" s="137"/>
      <c r="BG34" s="137"/>
      <c r="BH34" s="137"/>
      <c r="BI34" s="137"/>
      <c r="BJ34" s="137"/>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row>
    <row r="35" spans="1:207" s="144" customFormat="1" ht="116.25" customHeight="1" x14ac:dyDescent="0.25">
      <c r="A35" s="163"/>
      <c r="B35" s="63" t="s">
        <v>365</v>
      </c>
      <c r="C35" s="70" t="s">
        <v>366</v>
      </c>
      <c r="D35" s="63" t="s">
        <v>367</v>
      </c>
      <c r="E35" s="70" t="s">
        <v>368</v>
      </c>
      <c r="F35" s="63" t="s">
        <v>369</v>
      </c>
      <c r="G35" s="63" t="s">
        <v>365</v>
      </c>
      <c r="H35" s="63" t="s">
        <v>370</v>
      </c>
      <c r="I35" s="63" t="s">
        <v>371</v>
      </c>
      <c r="J35" s="63" t="s">
        <v>372</v>
      </c>
      <c r="K35" s="63" t="s">
        <v>365</v>
      </c>
      <c r="L35" s="63" t="s">
        <v>365</v>
      </c>
      <c r="M35" s="63" t="s">
        <v>365</v>
      </c>
      <c r="N35" s="63" t="s">
        <v>365</v>
      </c>
      <c r="O35" s="70" t="s">
        <v>450</v>
      </c>
      <c r="P35" s="64">
        <v>22</v>
      </c>
      <c r="Q35" s="63" t="s">
        <v>451</v>
      </c>
      <c r="R35" s="63" t="s">
        <v>516</v>
      </c>
      <c r="S35" s="63" t="s">
        <v>376</v>
      </c>
      <c r="T35" s="63" t="s">
        <v>517</v>
      </c>
      <c r="U35" s="63" t="s">
        <v>454</v>
      </c>
      <c r="V35" s="63" t="s">
        <v>379</v>
      </c>
      <c r="W35" s="65">
        <v>44287</v>
      </c>
      <c r="X35" s="65">
        <v>44561</v>
      </c>
      <c r="Y35" s="66">
        <v>0</v>
      </c>
      <c r="Z35" s="67" t="s">
        <v>365</v>
      </c>
      <c r="AA35" s="325">
        <v>1</v>
      </c>
      <c r="AB35" s="67" t="s">
        <v>380</v>
      </c>
      <c r="AC35" s="66">
        <v>1</v>
      </c>
      <c r="AD35" s="67" t="s">
        <v>380</v>
      </c>
      <c r="AE35" s="66">
        <v>1</v>
      </c>
      <c r="AF35" s="67" t="s">
        <v>455</v>
      </c>
      <c r="AG35" s="68" t="s">
        <v>518</v>
      </c>
      <c r="AH35" s="122"/>
      <c r="AI35" s="231"/>
      <c r="AJ35" s="122"/>
      <c r="AK35" s="353">
        <v>1</v>
      </c>
      <c r="AL35" s="126">
        <f>+AK35/Tabla3[[#This Row],[II Trimestre ]]</f>
        <v>1</v>
      </c>
      <c r="AM35" s="88" t="s">
        <v>519</v>
      </c>
      <c r="AN35" s="88"/>
      <c r="AO35" s="88"/>
      <c r="AP35" s="88"/>
      <c r="AQ35" s="88"/>
      <c r="AR35" s="88"/>
      <c r="AS35" s="88"/>
      <c r="AT35" s="146"/>
      <c r="AU35" s="259">
        <f>+Tabla3[[#This Row],[I Trimestre ]]+Tabla3[[#This Row],[II Trimestre ]]+Tabla3[[#This Row],[III Trimestre ]]+Tabla3[[#This Row],[IV Trimestre ]]</f>
        <v>3</v>
      </c>
      <c r="AV35" s="259">
        <f t="shared" si="0"/>
        <v>1</v>
      </c>
      <c r="AW35" s="173">
        <f t="shared" si="1"/>
        <v>0.33333333333333331</v>
      </c>
      <c r="AX35" s="260"/>
      <c r="AY35" s="137"/>
      <c r="AZ35" s="137"/>
      <c r="BA35" s="137"/>
      <c r="BB35" s="137"/>
      <c r="BC35" s="137"/>
      <c r="BD35" s="137"/>
      <c r="BE35" s="137"/>
      <c r="BF35" s="137"/>
      <c r="BG35" s="137"/>
      <c r="BH35" s="137"/>
      <c r="BI35" s="137"/>
      <c r="BJ35" s="137"/>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row>
    <row r="36" spans="1:207" s="145" customFormat="1" ht="123.75" customHeight="1" x14ac:dyDescent="0.25">
      <c r="A36" s="166"/>
      <c r="B36" s="63">
        <v>545</v>
      </c>
      <c r="C36" s="70" t="s">
        <v>419</v>
      </c>
      <c r="D36" s="63" t="s">
        <v>420</v>
      </c>
      <c r="E36" s="70" t="s">
        <v>403</v>
      </c>
      <c r="F36" s="63" t="s">
        <v>384</v>
      </c>
      <c r="G36" s="63" t="s">
        <v>520</v>
      </c>
      <c r="H36" s="63" t="s">
        <v>521</v>
      </c>
      <c r="I36" s="63" t="s">
        <v>522</v>
      </c>
      <c r="J36" s="63" t="s">
        <v>365</v>
      </c>
      <c r="K36" s="63" t="s">
        <v>523</v>
      </c>
      <c r="L36" s="63" t="s">
        <v>524</v>
      </c>
      <c r="M36" s="63" t="s">
        <v>365</v>
      </c>
      <c r="N36" s="63" t="s">
        <v>365</v>
      </c>
      <c r="O36" s="70" t="s">
        <v>525</v>
      </c>
      <c r="P36" s="64">
        <v>23</v>
      </c>
      <c r="Q36" s="63" t="s">
        <v>526</v>
      </c>
      <c r="R36" s="63" t="s">
        <v>527</v>
      </c>
      <c r="S36" s="63" t="s">
        <v>376</v>
      </c>
      <c r="T36" s="63" t="s">
        <v>528</v>
      </c>
      <c r="U36" s="63" t="s">
        <v>529</v>
      </c>
      <c r="V36" s="63" t="s">
        <v>530</v>
      </c>
      <c r="W36" s="65">
        <v>44348</v>
      </c>
      <c r="X36" s="65">
        <v>44561</v>
      </c>
      <c r="Y36" s="66">
        <v>0</v>
      </c>
      <c r="Z36" s="67" t="s">
        <v>365</v>
      </c>
      <c r="AA36" s="66">
        <v>0</v>
      </c>
      <c r="AB36" s="67" t="s">
        <v>365</v>
      </c>
      <c r="AC36" s="66">
        <v>1</v>
      </c>
      <c r="AD36" s="67" t="s">
        <v>531</v>
      </c>
      <c r="AE36" s="66">
        <v>1</v>
      </c>
      <c r="AF36" s="67" t="s">
        <v>531</v>
      </c>
      <c r="AG36" s="68" t="s">
        <v>456</v>
      </c>
      <c r="AH36" s="122"/>
      <c r="AI36" s="231"/>
      <c r="AJ36" s="122"/>
      <c r="AK36" s="88"/>
      <c r="AL36" s="126">
        <v>0</v>
      </c>
      <c r="AM36" s="88"/>
      <c r="AN36" s="88"/>
      <c r="AO36" s="88"/>
      <c r="AP36" s="88"/>
      <c r="AQ36" s="88"/>
      <c r="AR36" s="88"/>
      <c r="AS36" s="88"/>
      <c r="AT36" s="146"/>
      <c r="AU36" s="259">
        <f>+Tabla3[[#This Row],[I Trimestre ]]+Tabla3[[#This Row],[II Trimestre ]]+Tabla3[[#This Row],[III Trimestre ]]+Tabla3[[#This Row],[IV Trimestre ]]</f>
        <v>2</v>
      </c>
      <c r="AV36" s="259">
        <f t="shared" si="0"/>
        <v>0</v>
      </c>
      <c r="AW36" s="173">
        <f t="shared" si="1"/>
        <v>0</v>
      </c>
      <c r="AX36" s="260"/>
      <c r="AY36" s="208"/>
      <c r="AZ36" s="208"/>
      <c r="BA36" s="208"/>
      <c r="BB36" s="208"/>
      <c r="BC36" s="208"/>
      <c r="BD36" s="208"/>
      <c r="BE36" s="208"/>
      <c r="BF36" s="208"/>
      <c r="BG36" s="208"/>
      <c r="BH36" s="208"/>
      <c r="BI36" s="208"/>
      <c r="BJ36" s="208"/>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row>
    <row r="37" spans="1:207" s="145" customFormat="1" ht="123.75" customHeight="1" x14ac:dyDescent="0.25">
      <c r="A37" s="166"/>
      <c r="B37" s="63">
        <v>545</v>
      </c>
      <c r="C37" s="70" t="s">
        <v>419</v>
      </c>
      <c r="D37" s="63" t="s">
        <v>420</v>
      </c>
      <c r="E37" s="70" t="s">
        <v>403</v>
      </c>
      <c r="F37" s="63" t="s">
        <v>384</v>
      </c>
      <c r="G37" s="63" t="s">
        <v>520</v>
      </c>
      <c r="H37" s="63" t="s">
        <v>521</v>
      </c>
      <c r="I37" s="63" t="s">
        <v>522</v>
      </c>
      <c r="J37" s="63" t="s">
        <v>365</v>
      </c>
      <c r="K37" s="63" t="s">
        <v>523</v>
      </c>
      <c r="L37" s="63" t="s">
        <v>524</v>
      </c>
      <c r="M37" s="63" t="s">
        <v>365</v>
      </c>
      <c r="N37" s="63" t="s">
        <v>365</v>
      </c>
      <c r="O37" s="70" t="s">
        <v>525</v>
      </c>
      <c r="P37" s="64">
        <v>24</v>
      </c>
      <c r="Q37" s="63" t="s">
        <v>526</v>
      </c>
      <c r="R37" s="63" t="s">
        <v>532</v>
      </c>
      <c r="S37" s="63" t="s">
        <v>376</v>
      </c>
      <c r="T37" s="63" t="s">
        <v>533</v>
      </c>
      <c r="U37" s="63" t="s">
        <v>529</v>
      </c>
      <c r="V37" s="63" t="s">
        <v>530</v>
      </c>
      <c r="W37" s="65">
        <v>44348</v>
      </c>
      <c r="X37" s="65">
        <v>44561</v>
      </c>
      <c r="Y37" s="66">
        <v>0</v>
      </c>
      <c r="Z37" s="67" t="s">
        <v>365</v>
      </c>
      <c r="AA37" s="66">
        <v>0</v>
      </c>
      <c r="AB37" s="67" t="s">
        <v>365</v>
      </c>
      <c r="AC37" s="66">
        <v>1</v>
      </c>
      <c r="AD37" s="67" t="s">
        <v>531</v>
      </c>
      <c r="AE37" s="66">
        <v>1</v>
      </c>
      <c r="AF37" s="67" t="s">
        <v>531</v>
      </c>
      <c r="AG37" s="68" t="s">
        <v>460</v>
      </c>
      <c r="AH37" s="122"/>
      <c r="AI37" s="231"/>
      <c r="AJ37" s="122"/>
      <c r="AK37" s="88"/>
      <c r="AL37" s="126">
        <v>0</v>
      </c>
      <c r="AM37" s="88"/>
      <c r="AN37" s="88"/>
      <c r="AO37" s="88"/>
      <c r="AP37" s="88"/>
      <c r="AQ37" s="88"/>
      <c r="AR37" s="88"/>
      <c r="AS37" s="88"/>
      <c r="AT37" s="146"/>
      <c r="AU37" s="259">
        <f>+Tabla3[[#This Row],[I Trimestre ]]+Tabla3[[#This Row],[II Trimestre ]]+Tabla3[[#This Row],[III Trimestre ]]+Tabla3[[#This Row],[IV Trimestre ]]</f>
        <v>2</v>
      </c>
      <c r="AV37" s="259">
        <f t="shared" si="0"/>
        <v>0</v>
      </c>
      <c r="AW37" s="173">
        <f t="shared" si="1"/>
        <v>0</v>
      </c>
      <c r="AX37" s="260"/>
      <c r="AY37" s="208"/>
      <c r="AZ37" s="208"/>
      <c r="BA37" s="208"/>
      <c r="BB37" s="208"/>
      <c r="BC37" s="208"/>
      <c r="BD37" s="208"/>
      <c r="BE37" s="208"/>
      <c r="BF37" s="208"/>
      <c r="BG37" s="208"/>
      <c r="BH37" s="208"/>
      <c r="BI37" s="208"/>
      <c r="BJ37" s="208"/>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row>
    <row r="38" spans="1:207" s="145" customFormat="1" ht="123.75" customHeight="1" x14ac:dyDescent="0.25">
      <c r="A38" s="166"/>
      <c r="B38" s="63">
        <v>545</v>
      </c>
      <c r="C38" s="70" t="s">
        <v>419</v>
      </c>
      <c r="D38" s="63" t="s">
        <v>420</v>
      </c>
      <c r="E38" s="70" t="s">
        <v>403</v>
      </c>
      <c r="F38" s="63" t="s">
        <v>384</v>
      </c>
      <c r="G38" s="63" t="s">
        <v>520</v>
      </c>
      <c r="H38" s="63" t="s">
        <v>521</v>
      </c>
      <c r="I38" s="63" t="s">
        <v>522</v>
      </c>
      <c r="J38" s="63" t="s">
        <v>365</v>
      </c>
      <c r="K38" s="63" t="s">
        <v>523</v>
      </c>
      <c r="L38" s="63" t="s">
        <v>524</v>
      </c>
      <c r="M38" s="63" t="s">
        <v>365</v>
      </c>
      <c r="N38" s="63" t="s">
        <v>365</v>
      </c>
      <c r="O38" s="70" t="s">
        <v>525</v>
      </c>
      <c r="P38" s="64">
        <v>25</v>
      </c>
      <c r="Q38" s="63" t="s">
        <v>526</v>
      </c>
      <c r="R38" s="63" t="s">
        <v>534</v>
      </c>
      <c r="S38" s="63" t="s">
        <v>376</v>
      </c>
      <c r="T38" s="63" t="s">
        <v>535</v>
      </c>
      <c r="U38" s="63" t="s">
        <v>529</v>
      </c>
      <c r="V38" s="63" t="s">
        <v>530</v>
      </c>
      <c r="W38" s="65">
        <v>44348</v>
      </c>
      <c r="X38" s="65">
        <v>44561</v>
      </c>
      <c r="Y38" s="66">
        <v>0</v>
      </c>
      <c r="Z38" s="67" t="s">
        <v>365</v>
      </c>
      <c r="AA38" s="66">
        <v>0</v>
      </c>
      <c r="AB38" s="67" t="s">
        <v>365</v>
      </c>
      <c r="AC38" s="66">
        <v>1</v>
      </c>
      <c r="AD38" s="67" t="s">
        <v>531</v>
      </c>
      <c r="AE38" s="66">
        <v>1</v>
      </c>
      <c r="AF38" s="67" t="s">
        <v>531</v>
      </c>
      <c r="AG38" s="68" t="s">
        <v>465</v>
      </c>
      <c r="AH38" s="122"/>
      <c r="AI38" s="231"/>
      <c r="AJ38" s="122"/>
      <c r="AK38" s="88"/>
      <c r="AL38" s="126">
        <v>0</v>
      </c>
      <c r="AM38" s="88"/>
      <c r="AN38" s="88"/>
      <c r="AO38" s="88"/>
      <c r="AP38" s="88"/>
      <c r="AQ38" s="88"/>
      <c r="AR38" s="88"/>
      <c r="AS38" s="88"/>
      <c r="AT38" s="146"/>
      <c r="AU38" s="259">
        <f>+Tabla3[[#This Row],[I Trimestre ]]+Tabla3[[#This Row],[II Trimestre ]]+Tabla3[[#This Row],[III Trimestre ]]+Tabla3[[#This Row],[IV Trimestre ]]</f>
        <v>2</v>
      </c>
      <c r="AV38" s="259">
        <f t="shared" si="0"/>
        <v>0</v>
      </c>
      <c r="AW38" s="173">
        <f t="shared" si="1"/>
        <v>0</v>
      </c>
      <c r="AX38" s="260"/>
      <c r="AY38" s="208"/>
      <c r="AZ38" s="208"/>
      <c r="BA38" s="208"/>
      <c r="BB38" s="208"/>
      <c r="BC38" s="208"/>
      <c r="BD38" s="208"/>
      <c r="BE38" s="208"/>
      <c r="BF38" s="208"/>
      <c r="BG38" s="208"/>
      <c r="BH38" s="208"/>
      <c r="BI38" s="208"/>
      <c r="BJ38" s="208"/>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row>
    <row r="39" spans="1:207" s="145" customFormat="1" ht="123.75" customHeight="1" x14ac:dyDescent="0.25">
      <c r="A39" s="166"/>
      <c r="B39" s="63">
        <v>545</v>
      </c>
      <c r="C39" s="70" t="s">
        <v>419</v>
      </c>
      <c r="D39" s="63" t="s">
        <v>420</v>
      </c>
      <c r="E39" s="70" t="s">
        <v>403</v>
      </c>
      <c r="F39" s="63" t="s">
        <v>384</v>
      </c>
      <c r="G39" s="63" t="s">
        <v>520</v>
      </c>
      <c r="H39" s="63" t="s">
        <v>521</v>
      </c>
      <c r="I39" s="63" t="s">
        <v>522</v>
      </c>
      <c r="J39" s="63" t="s">
        <v>365</v>
      </c>
      <c r="K39" s="63" t="s">
        <v>523</v>
      </c>
      <c r="L39" s="63" t="s">
        <v>524</v>
      </c>
      <c r="M39" s="63" t="s">
        <v>365</v>
      </c>
      <c r="N39" s="63" t="s">
        <v>365</v>
      </c>
      <c r="O39" s="70" t="s">
        <v>525</v>
      </c>
      <c r="P39" s="64">
        <v>26</v>
      </c>
      <c r="Q39" s="63" t="s">
        <v>526</v>
      </c>
      <c r="R39" s="63" t="s">
        <v>536</v>
      </c>
      <c r="S39" s="63" t="s">
        <v>376</v>
      </c>
      <c r="T39" s="63" t="s">
        <v>537</v>
      </c>
      <c r="U39" s="63" t="s">
        <v>529</v>
      </c>
      <c r="V39" s="63" t="s">
        <v>530</v>
      </c>
      <c r="W39" s="65">
        <v>44348</v>
      </c>
      <c r="X39" s="65">
        <v>44561</v>
      </c>
      <c r="Y39" s="66">
        <v>0</v>
      </c>
      <c r="Z39" s="67" t="s">
        <v>365</v>
      </c>
      <c r="AA39" s="66">
        <v>0</v>
      </c>
      <c r="AB39" s="67" t="s">
        <v>365</v>
      </c>
      <c r="AC39" s="66">
        <v>1</v>
      </c>
      <c r="AD39" s="67" t="s">
        <v>531</v>
      </c>
      <c r="AE39" s="66">
        <v>1</v>
      </c>
      <c r="AF39" s="67" t="s">
        <v>531</v>
      </c>
      <c r="AG39" s="68" t="s">
        <v>469</v>
      </c>
      <c r="AH39" s="122"/>
      <c r="AI39" s="231"/>
      <c r="AJ39" s="122"/>
      <c r="AK39" s="88"/>
      <c r="AL39" s="126">
        <v>0</v>
      </c>
      <c r="AM39" s="88"/>
      <c r="AN39" s="88"/>
      <c r="AO39" s="88"/>
      <c r="AP39" s="88"/>
      <c r="AQ39" s="88"/>
      <c r="AR39" s="88"/>
      <c r="AS39" s="88"/>
      <c r="AT39" s="146"/>
      <c r="AU39" s="259">
        <f>+Tabla3[[#This Row],[I Trimestre ]]+Tabla3[[#This Row],[II Trimestre ]]+Tabla3[[#This Row],[III Trimestre ]]+Tabla3[[#This Row],[IV Trimestre ]]</f>
        <v>2</v>
      </c>
      <c r="AV39" s="259">
        <f t="shared" si="0"/>
        <v>0</v>
      </c>
      <c r="AW39" s="173">
        <f t="shared" si="1"/>
        <v>0</v>
      </c>
      <c r="AX39" s="260"/>
      <c r="AY39" s="208"/>
      <c r="AZ39" s="208"/>
      <c r="BA39" s="208"/>
      <c r="BB39" s="208"/>
      <c r="BC39" s="208"/>
      <c r="BD39" s="208"/>
      <c r="BE39" s="208"/>
      <c r="BF39" s="208"/>
      <c r="BG39" s="208"/>
      <c r="BH39" s="208"/>
      <c r="BI39" s="208"/>
      <c r="BJ39" s="208"/>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row>
    <row r="40" spans="1:207" s="145" customFormat="1" ht="123.75" customHeight="1" x14ac:dyDescent="0.25">
      <c r="A40" s="166"/>
      <c r="B40" s="63">
        <v>545</v>
      </c>
      <c r="C40" s="70" t="s">
        <v>419</v>
      </c>
      <c r="D40" s="63" t="s">
        <v>420</v>
      </c>
      <c r="E40" s="70" t="s">
        <v>403</v>
      </c>
      <c r="F40" s="63" t="s">
        <v>384</v>
      </c>
      <c r="G40" s="63" t="s">
        <v>520</v>
      </c>
      <c r="H40" s="63" t="s">
        <v>521</v>
      </c>
      <c r="I40" s="63" t="s">
        <v>522</v>
      </c>
      <c r="J40" s="63" t="s">
        <v>365</v>
      </c>
      <c r="K40" s="63" t="s">
        <v>523</v>
      </c>
      <c r="L40" s="63" t="s">
        <v>524</v>
      </c>
      <c r="M40" s="63" t="s">
        <v>365</v>
      </c>
      <c r="N40" s="63" t="s">
        <v>365</v>
      </c>
      <c r="O40" s="70" t="s">
        <v>525</v>
      </c>
      <c r="P40" s="64">
        <v>27</v>
      </c>
      <c r="Q40" s="63" t="s">
        <v>526</v>
      </c>
      <c r="R40" s="63" t="s">
        <v>538</v>
      </c>
      <c r="S40" s="63" t="s">
        <v>376</v>
      </c>
      <c r="T40" s="63" t="s">
        <v>539</v>
      </c>
      <c r="U40" s="63" t="s">
        <v>529</v>
      </c>
      <c r="V40" s="63" t="s">
        <v>530</v>
      </c>
      <c r="W40" s="65">
        <v>44348</v>
      </c>
      <c r="X40" s="65">
        <v>44561</v>
      </c>
      <c r="Y40" s="66">
        <v>0</v>
      </c>
      <c r="Z40" s="67" t="s">
        <v>365</v>
      </c>
      <c r="AA40" s="66">
        <v>0</v>
      </c>
      <c r="AB40" s="67" t="s">
        <v>365</v>
      </c>
      <c r="AC40" s="66">
        <v>1</v>
      </c>
      <c r="AD40" s="67" t="s">
        <v>531</v>
      </c>
      <c r="AE40" s="66">
        <v>1</v>
      </c>
      <c r="AF40" s="67" t="s">
        <v>531</v>
      </c>
      <c r="AG40" s="68" t="s">
        <v>473</v>
      </c>
      <c r="AH40" s="122"/>
      <c r="AI40" s="231"/>
      <c r="AJ40" s="122"/>
      <c r="AK40" s="88"/>
      <c r="AL40" s="126">
        <v>0</v>
      </c>
      <c r="AM40" s="88"/>
      <c r="AN40" s="88"/>
      <c r="AO40" s="88"/>
      <c r="AP40" s="88"/>
      <c r="AQ40" s="88"/>
      <c r="AR40" s="88"/>
      <c r="AS40" s="88"/>
      <c r="AT40" s="146"/>
      <c r="AU40" s="259">
        <f>+Tabla3[[#This Row],[I Trimestre ]]+Tabla3[[#This Row],[II Trimestre ]]+Tabla3[[#This Row],[III Trimestre ]]+Tabla3[[#This Row],[IV Trimestre ]]</f>
        <v>2</v>
      </c>
      <c r="AV40" s="259">
        <f t="shared" si="0"/>
        <v>0</v>
      </c>
      <c r="AW40" s="173">
        <f t="shared" si="1"/>
        <v>0</v>
      </c>
      <c r="AX40" s="260"/>
      <c r="AY40" s="208"/>
      <c r="AZ40" s="208"/>
      <c r="BA40" s="208"/>
      <c r="BB40" s="208"/>
      <c r="BC40" s="208"/>
      <c r="BD40" s="208"/>
      <c r="BE40" s="208"/>
      <c r="BF40" s="208"/>
      <c r="BG40" s="208"/>
      <c r="BH40" s="208"/>
      <c r="BI40" s="208"/>
      <c r="BJ40" s="208"/>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row>
    <row r="41" spans="1:207" s="145" customFormat="1" ht="123.75" customHeight="1" x14ac:dyDescent="0.2">
      <c r="A41" s="166"/>
      <c r="B41" s="63">
        <v>545</v>
      </c>
      <c r="C41" s="70" t="s">
        <v>419</v>
      </c>
      <c r="D41" s="63" t="s">
        <v>420</v>
      </c>
      <c r="E41" s="70" t="s">
        <v>403</v>
      </c>
      <c r="F41" s="63" t="s">
        <v>384</v>
      </c>
      <c r="G41" s="63" t="s">
        <v>520</v>
      </c>
      <c r="H41" s="63" t="s">
        <v>521</v>
      </c>
      <c r="I41" s="63" t="s">
        <v>522</v>
      </c>
      <c r="J41" s="63" t="s">
        <v>365</v>
      </c>
      <c r="K41" s="63" t="s">
        <v>523</v>
      </c>
      <c r="L41" s="63" t="s">
        <v>524</v>
      </c>
      <c r="M41" s="63" t="s">
        <v>365</v>
      </c>
      <c r="N41" s="63" t="s">
        <v>365</v>
      </c>
      <c r="O41" s="70" t="s">
        <v>525</v>
      </c>
      <c r="P41" s="64">
        <v>28</v>
      </c>
      <c r="Q41" s="63" t="s">
        <v>526</v>
      </c>
      <c r="R41" s="63" t="s">
        <v>540</v>
      </c>
      <c r="S41" s="63" t="s">
        <v>376</v>
      </c>
      <c r="T41" s="63" t="s">
        <v>541</v>
      </c>
      <c r="U41" s="63" t="s">
        <v>529</v>
      </c>
      <c r="V41" s="63" t="s">
        <v>530</v>
      </c>
      <c r="W41" s="92">
        <v>44348</v>
      </c>
      <c r="X41" s="92">
        <v>44561</v>
      </c>
      <c r="Y41" s="66">
        <v>0</v>
      </c>
      <c r="Z41" s="63" t="s">
        <v>365</v>
      </c>
      <c r="AA41" s="66">
        <v>0</v>
      </c>
      <c r="AB41" s="63" t="s">
        <v>365</v>
      </c>
      <c r="AC41" s="66">
        <v>1</v>
      </c>
      <c r="AD41" s="63" t="s">
        <v>531</v>
      </c>
      <c r="AE41" s="66">
        <v>1</v>
      </c>
      <c r="AF41" s="63" t="s">
        <v>531</v>
      </c>
      <c r="AG41" s="68" t="s">
        <v>477</v>
      </c>
      <c r="AH41" s="122"/>
      <c r="AI41" s="67"/>
      <c r="AJ41" s="122"/>
      <c r="AK41" s="88"/>
      <c r="AL41" s="126">
        <v>0</v>
      </c>
      <c r="AM41" s="88"/>
      <c r="AN41" s="88"/>
      <c r="AO41" s="88"/>
      <c r="AP41" s="88"/>
      <c r="AQ41" s="88"/>
      <c r="AR41" s="88"/>
      <c r="AS41" s="88"/>
      <c r="AT41" s="139"/>
      <c r="AU41" s="259">
        <f>+Tabla3[[#This Row],[I Trimestre ]]+Tabla3[[#This Row],[II Trimestre ]]+Tabla3[[#This Row],[III Trimestre ]]+Tabla3[[#This Row],[IV Trimestre ]]</f>
        <v>2</v>
      </c>
      <c r="AV41" s="259">
        <f t="shared" si="0"/>
        <v>0</v>
      </c>
      <c r="AW41" s="173">
        <f t="shared" si="1"/>
        <v>0</v>
      </c>
      <c r="AX41" s="263"/>
      <c r="AY41" s="208"/>
      <c r="AZ41" s="208"/>
      <c r="BA41" s="208"/>
      <c r="BB41" s="208"/>
      <c r="BC41" s="208"/>
      <c r="BD41" s="208"/>
      <c r="BE41" s="208"/>
      <c r="BF41" s="208"/>
      <c r="BG41" s="208"/>
      <c r="BH41" s="208"/>
      <c r="BI41" s="208"/>
      <c r="BJ41" s="208"/>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row>
    <row r="42" spans="1:207" s="145" customFormat="1" ht="123.75" customHeight="1" x14ac:dyDescent="0.25">
      <c r="A42" s="166"/>
      <c r="B42" s="63">
        <v>545</v>
      </c>
      <c r="C42" s="70" t="s">
        <v>419</v>
      </c>
      <c r="D42" s="63" t="s">
        <v>420</v>
      </c>
      <c r="E42" s="70" t="s">
        <v>403</v>
      </c>
      <c r="F42" s="63" t="s">
        <v>384</v>
      </c>
      <c r="G42" s="63" t="s">
        <v>520</v>
      </c>
      <c r="H42" s="63" t="s">
        <v>521</v>
      </c>
      <c r="I42" s="63" t="s">
        <v>522</v>
      </c>
      <c r="J42" s="63" t="s">
        <v>365</v>
      </c>
      <c r="K42" s="63" t="s">
        <v>523</v>
      </c>
      <c r="L42" s="63" t="s">
        <v>524</v>
      </c>
      <c r="M42" s="63" t="s">
        <v>365</v>
      </c>
      <c r="N42" s="63" t="s">
        <v>365</v>
      </c>
      <c r="O42" s="70" t="s">
        <v>525</v>
      </c>
      <c r="P42" s="64">
        <v>29</v>
      </c>
      <c r="Q42" s="63" t="s">
        <v>526</v>
      </c>
      <c r="R42" s="63" t="s">
        <v>542</v>
      </c>
      <c r="S42" s="63" t="s">
        <v>376</v>
      </c>
      <c r="T42" s="63" t="s">
        <v>543</v>
      </c>
      <c r="U42" s="63" t="s">
        <v>529</v>
      </c>
      <c r="V42" s="63" t="s">
        <v>530</v>
      </c>
      <c r="W42" s="92">
        <v>44348</v>
      </c>
      <c r="X42" s="92">
        <v>44561</v>
      </c>
      <c r="Y42" s="66">
        <v>0</v>
      </c>
      <c r="Z42" s="63" t="s">
        <v>365</v>
      </c>
      <c r="AA42" s="66">
        <v>0</v>
      </c>
      <c r="AB42" s="94" t="s">
        <v>365</v>
      </c>
      <c r="AC42" s="66">
        <v>1</v>
      </c>
      <c r="AD42" s="94" t="s">
        <v>531</v>
      </c>
      <c r="AE42" s="66">
        <v>1</v>
      </c>
      <c r="AF42" s="94" t="s">
        <v>531</v>
      </c>
      <c r="AG42" s="68" t="s">
        <v>482</v>
      </c>
      <c r="AH42" s="122"/>
      <c r="AI42" s="67"/>
      <c r="AJ42" s="122"/>
      <c r="AK42" s="88"/>
      <c r="AL42" s="126">
        <v>0</v>
      </c>
      <c r="AM42" s="88"/>
      <c r="AN42" s="88"/>
      <c r="AO42" s="88"/>
      <c r="AP42" s="88"/>
      <c r="AQ42" s="88"/>
      <c r="AR42" s="88"/>
      <c r="AS42" s="88"/>
      <c r="AT42" s="142"/>
      <c r="AU42" s="259">
        <f>+Tabla3[[#This Row],[I Trimestre ]]+Tabla3[[#This Row],[II Trimestre ]]+Tabla3[[#This Row],[III Trimestre ]]+Tabla3[[#This Row],[IV Trimestre ]]</f>
        <v>2</v>
      </c>
      <c r="AV42" s="259">
        <f t="shared" si="0"/>
        <v>0</v>
      </c>
      <c r="AW42" s="173">
        <f t="shared" si="1"/>
        <v>0</v>
      </c>
      <c r="AX42" s="264"/>
      <c r="AY42" s="208"/>
      <c r="AZ42" s="208"/>
      <c r="BA42" s="208"/>
      <c r="BB42" s="208"/>
      <c r="BC42" s="208"/>
      <c r="BD42" s="208"/>
      <c r="BE42" s="208"/>
      <c r="BF42" s="208"/>
      <c r="BG42" s="208"/>
      <c r="BH42" s="208"/>
      <c r="BI42" s="208"/>
      <c r="BJ42" s="208"/>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row>
    <row r="43" spans="1:207" s="145" customFormat="1" ht="123.75" customHeight="1" x14ac:dyDescent="0.2">
      <c r="A43" s="166"/>
      <c r="B43" s="63">
        <v>545</v>
      </c>
      <c r="C43" s="70" t="s">
        <v>419</v>
      </c>
      <c r="D43" s="63" t="s">
        <v>420</v>
      </c>
      <c r="E43" s="70" t="s">
        <v>403</v>
      </c>
      <c r="F43" s="63" t="s">
        <v>384</v>
      </c>
      <c r="G43" s="95" t="s">
        <v>520</v>
      </c>
      <c r="H43" s="63" t="s">
        <v>521</v>
      </c>
      <c r="I43" s="63" t="s">
        <v>522</v>
      </c>
      <c r="J43" s="63" t="s">
        <v>365</v>
      </c>
      <c r="K43" s="63" t="s">
        <v>523</v>
      </c>
      <c r="L43" s="63" t="s">
        <v>524</v>
      </c>
      <c r="M43" s="63" t="s">
        <v>365</v>
      </c>
      <c r="N43" s="63" t="s">
        <v>365</v>
      </c>
      <c r="O43" s="70" t="s">
        <v>525</v>
      </c>
      <c r="P43" s="64">
        <v>30</v>
      </c>
      <c r="Q43" s="63" t="s">
        <v>526</v>
      </c>
      <c r="R43" s="63" t="s">
        <v>544</v>
      </c>
      <c r="S43" s="63" t="s">
        <v>376</v>
      </c>
      <c r="T43" s="63" t="s">
        <v>545</v>
      </c>
      <c r="U43" s="63" t="s">
        <v>529</v>
      </c>
      <c r="V43" s="95" t="s">
        <v>530</v>
      </c>
      <c r="W43" s="65">
        <v>44348</v>
      </c>
      <c r="X43" s="65">
        <v>44561</v>
      </c>
      <c r="Y43" s="66">
        <v>0</v>
      </c>
      <c r="Z43" s="63" t="s">
        <v>365</v>
      </c>
      <c r="AA43" s="66">
        <v>0</v>
      </c>
      <c r="AB43" s="63" t="s">
        <v>365</v>
      </c>
      <c r="AC43" s="66">
        <v>1</v>
      </c>
      <c r="AD43" s="63" t="s">
        <v>531</v>
      </c>
      <c r="AE43" s="66">
        <v>1</v>
      </c>
      <c r="AF43" s="63" t="s">
        <v>531</v>
      </c>
      <c r="AG43" s="68" t="s">
        <v>486</v>
      </c>
      <c r="AH43" s="126"/>
      <c r="AI43" s="67"/>
      <c r="AJ43" s="122"/>
      <c r="AK43" s="88"/>
      <c r="AL43" s="126">
        <v>0</v>
      </c>
      <c r="AM43" s="88"/>
      <c r="AN43" s="88"/>
      <c r="AO43" s="88"/>
      <c r="AP43" s="89"/>
      <c r="AQ43" s="88"/>
      <c r="AR43" s="88"/>
      <c r="AS43" s="89"/>
      <c r="AT43" s="139"/>
      <c r="AU43" s="259">
        <f>+Tabla3[[#This Row],[I Trimestre ]]+Tabla3[[#This Row],[II Trimestre ]]+Tabla3[[#This Row],[III Trimestre ]]+Tabla3[[#This Row],[IV Trimestre ]]</f>
        <v>2</v>
      </c>
      <c r="AV43" s="259">
        <f t="shared" si="0"/>
        <v>0</v>
      </c>
      <c r="AW43" s="173">
        <f t="shared" si="1"/>
        <v>0</v>
      </c>
      <c r="AX43" s="264"/>
      <c r="AY43" s="208"/>
      <c r="AZ43" s="208"/>
      <c r="BA43" s="208"/>
      <c r="BB43" s="208"/>
      <c r="BC43" s="208"/>
      <c r="BD43" s="208"/>
      <c r="BE43" s="208"/>
      <c r="BF43" s="208"/>
      <c r="BG43" s="208"/>
      <c r="BH43" s="208"/>
      <c r="BI43" s="208"/>
      <c r="BJ43" s="208"/>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row>
    <row r="44" spans="1:207" s="145" customFormat="1" ht="123.75" customHeight="1" x14ac:dyDescent="0.25">
      <c r="A44" s="166"/>
      <c r="B44" s="63">
        <v>545</v>
      </c>
      <c r="C44" s="70" t="s">
        <v>419</v>
      </c>
      <c r="D44" s="63" t="s">
        <v>420</v>
      </c>
      <c r="E44" s="70" t="s">
        <v>403</v>
      </c>
      <c r="F44" s="63" t="s">
        <v>384</v>
      </c>
      <c r="G44" s="95" t="s">
        <v>520</v>
      </c>
      <c r="H44" s="95" t="s">
        <v>521</v>
      </c>
      <c r="I44" s="95" t="s">
        <v>522</v>
      </c>
      <c r="J44" s="95" t="s">
        <v>365</v>
      </c>
      <c r="K44" s="63" t="s">
        <v>523</v>
      </c>
      <c r="L44" s="95" t="s">
        <v>524</v>
      </c>
      <c r="M44" s="95" t="s">
        <v>365</v>
      </c>
      <c r="N44" s="95" t="s">
        <v>365</v>
      </c>
      <c r="O44" s="96" t="s">
        <v>525</v>
      </c>
      <c r="P44" s="64">
        <v>31</v>
      </c>
      <c r="Q44" s="95" t="s">
        <v>526</v>
      </c>
      <c r="R44" s="95" t="s">
        <v>546</v>
      </c>
      <c r="S44" s="63" t="s">
        <v>376</v>
      </c>
      <c r="T44" s="95" t="s">
        <v>547</v>
      </c>
      <c r="U44" s="95" t="s">
        <v>529</v>
      </c>
      <c r="V44" s="95" t="s">
        <v>530</v>
      </c>
      <c r="W44" s="97">
        <v>44348</v>
      </c>
      <c r="X44" s="97">
        <v>44561</v>
      </c>
      <c r="Y44" s="66">
        <v>0</v>
      </c>
      <c r="Z44" s="95" t="s">
        <v>365</v>
      </c>
      <c r="AA44" s="66">
        <v>0</v>
      </c>
      <c r="AB44" s="95" t="s">
        <v>365</v>
      </c>
      <c r="AC44" s="66">
        <v>1</v>
      </c>
      <c r="AD44" s="95" t="s">
        <v>531</v>
      </c>
      <c r="AE44" s="66">
        <v>1</v>
      </c>
      <c r="AF44" s="95" t="s">
        <v>531</v>
      </c>
      <c r="AG44" s="96" t="s">
        <v>490</v>
      </c>
      <c r="AH44" s="229"/>
      <c r="AI44" s="232"/>
      <c r="AJ44" s="229"/>
      <c r="AK44" s="90"/>
      <c r="AL44" s="126">
        <v>0</v>
      </c>
      <c r="AM44" s="90"/>
      <c r="AN44" s="90"/>
      <c r="AO44" s="90"/>
      <c r="AP44" s="90"/>
      <c r="AQ44" s="90"/>
      <c r="AR44" s="90"/>
      <c r="AS44" s="90"/>
      <c r="AT44" s="146"/>
      <c r="AU44" s="259">
        <f>+Tabla3[[#This Row],[I Trimestre ]]+Tabla3[[#This Row],[II Trimestre ]]+Tabla3[[#This Row],[III Trimestre ]]+Tabla3[[#This Row],[IV Trimestre ]]</f>
        <v>2</v>
      </c>
      <c r="AV44" s="259">
        <f t="shared" si="0"/>
        <v>0</v>
      </c>
      <c r="AW44" s="173">
        <f t="shared" si="1"/>
        <v>0</v>
      </c>
      <c r="AX44" s="242"/>
      <c r="AY44" s="208"/>
      <c r="AZ44" s="208"/>
      <c r="BA44" s="208"/>
      <c r="BB44" s="208"/>
      <c r="BC44" s="208"/>
      <c r="BD44" s="208"/>
      <c r="BE44" s="208"/>
      <c r="BF44" s="208"/>
      <c r="BG44" s="208"/>
      <c r="BH44" s="208"/>
      <c r="BI44" s="208"/>
      <c r="BJ44" s="208"/>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row>
    <row r="45" spans="1:207" s="145" customFormat="1" ht="123.75" customHeight="1" x14ac:dyDescent="0.25">
      <c r="A45" s="166"/>
      <c r="B45" s="63">
        <v>545</v>
      </c>
      <c r="C45" s="70" t="s">
        <v>419</v>
      </c>
      <c r="D45" s="63" t="s">
        <v>420</v>
      </c>
      <c r="E45" s="70" t="s">
        <v>403</v>
      </c>
      <c r="F45" s="63" t="s">
        <v>384</v>
      </c>
      <c r="G45" s="63" t="s">
        <v>520</v>
      </c>
      <c r="H45" s="63" t="s">
        <v>521</v>
      </c>
      <c r="I45" s="63" t="s">
        <v>522</v>
      </c>
      <c r="J45" s="63" t="s">
        <v>365</v>
      </c>
      <c r="K45" s="63" t="s">
        <v>523</v>
      </c>
      <c r="L45" s="63" t="s">
        <v>524</v>
      </c>
      <c r="M45" s="63" t="s">
        <v>365</v>
      </c>
      <c r="N45" s="63" t="s">
        <v>365</v>
      </c>
      <c r="O45" s="70" t="s">
        <v>525</v>
      </c>
      <c r="P45" s="64">
        <v>32</v>
      </c>
      <c r="Q45" s="63" t="s">
        <v>526</v>
      </c>
      <c r="R45" s="63" t="s">
        <v>548</v>
      </c>
      <c r="S45" s="63" t="s">
        <v>376</v>
      </c>
      <c r="T45" s="63" t="s">
        <v>549</v>
      </c>
      <c r="U45" s="63" t="s">
        <v>529</v>
      </c>
      <c r="V45" s="63" t="s">
        <v>530</v>
      </c>
      <c r="W45" s="65">
        <v>44348</v>
      </c>
      <c r="X45" s="65">
        <v>44561</v>
      </c>
      <c r="Y45" s="66">
        <v>0</v>
      </c>
      <c r="Z45" s="67" t="s">
        <v>365</v>
      </c>
      <c r="AA45" s="66">
        <v>0</v>
      </c>
      <c r="AB45" s="67" t="s">
        <v>365</v>
      </c>
      <c r="AC45" s="66">
        <v>1</v>
      </c>
      <c r="AD45" s="67" t="s">
        <v>531</v>
      </c>
      <c r="AE45" s="66">
        <v>1</v>
      </c>
      <c r="AF45" s="67" t="s">
        <v>531</v>
      </c>
      <c r="AG45" s="68" t="s">
        <v>494</v>
      </c>
      <c r="AH45" s="122"/>
      <c r="AI45" s="231"/>
      <c r="AJ45" s="122"/>
      <c r="AK45" s="88"/>
      <c r="AL45" s="126">
        <v>0</v>
      </c>
      <c r="AM45" s="88"/>
      <c r="AN45" s="88"/>
      <c r="AO45" s="88"/>
      <c r="AP45" s="88"/>
      <c r="AQ45" s="88"/>
      <c r="AR45" s="88"/>
      <c r="AS45" s="88"/>
      <c r="AT45" s="146"/>
      <c r="AU45" s="259">
        <f>+Tabla3[[#This Row],[I Trimestre ]]+Tabla3[[#This Row],[II Trimestre ]]+Tabla3[[#This Row],[III Trimestre ]]+Tabla3[[#This Row],[IV Trimestre ]]</f>
        <v>2</v>
      </c>
      <c r="AV45" s="259">
        <f t="shared" si="0"/>
        <v>0</v>
      </c>
      <c r="AW45" s="173">
        <f t="shared" si="1"/>
        <v>0</v>
      </c>
      <c r="AX45" s="260"/>
      <c r="AY45" s="208"/>
      <c r="AZ45" s="208"/>
      <c r="BA45" s="208"/>
      <c r="BB45" s="208"/>
      <c r="BC45" s="208"/>
      <c r="BD45" s="208"/>
      <c r="BE45" s="208"/>
      <c r="BF45" s="208"/>
      <c r="BG45" s="208"/>
      <c r="BH45" s="208"/>
      <c r="BI45" s="208"/>
      <c r="BJ45" s="208"/>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row>
    <row r="46" spans="1:207" s="145" customFormat="1" ht="123.75" customHeight="1" x14ac:dyDescent="0.2">
      <c r="A46" s="166"/>
      <c r="B46" s="63">
        <v>545</v>
      </c>
      <c r="C46" s="70" t="s">
        <v>419</v>
      </c>
      <c r="D46" s="63" t="s">
        <v>420</v>
      </c>
      <c r="E46" s="70" t="s">
        <v>403</v>
      </c>
      <c r="F46" s="63" t="s">
        <v>384</v>
      </c>
      <c r="G46" s="63" t="s">
        <v>520</v>
      </c>
      <c r="H46" s="63" t="s">
        <v>521</v>
      </c>
      <c r="I46" s="63" t="s">
        <v>522</v>
      </c>
      <c r="J46" s="63" t="s">
        <v>365</v>
      </c>
      <c r="K46" s="63" t="s">
        <v>523</v>
      </c>
      <c r="L46" s="63" t="s">
        <v>524</v>
      </c>
      <c r="M46" s="63" t="s">
        <v>365</v>
      </c>
      <c r="N46" s="63" t="s">
        <v>365</v>
      </c>
      <c r="O46" s="70" t="s">
        <v>525</v>
      </c>
      <c r="P46" s="64">
        <v>33</v>
      </c>
      <c r="Q46" s="63" t="s">
        <v>526</v>
      </c>
      <c r="R46" s="63" t="s">
        <v>550</v>
      </c>
      <c r="S46" s="63" t="s">
        <v>376</v>
      </c>
      <c r="T46" s="63" t="s">
        <v>551</v>
      </c>
      <c r="U46" s="63" t="s">
        <v>529</v>
      </c>
      <c r="V46" s="63" t="s">
        <v>530</v>
      </c>
      <c r="W46" s="92">
        <v>44348</v>
      </c>
      <c r="X46" s="92">
        <v>44561</v>
      </c>
      <c r="Y46" s="66">
        <v>0</v>
      </c>
      <c r="Z46" s="63" t="s">
        <v>365</v>
      </c>
      <c r="AA46" s="66">
        <v>0</v>
      </c>
      <c r="AB46" s="63" t="s">
        <v>365</v>
      </c>
      <c r="AC46" s="66">
        <v>1</v>
      </c>
      <c r="AD46" s="63" t="s">
        <v>531</v>
      </c>
      <c r="AE46" s="66">
        <v>1</v>
      </c>
      <c r="AF46" s="63" t="s">
        <v>531</v>
      </c>
      <c r="AG46" s="68" t="s">
        <v>498</v>
      </c>
      <c r="AH46" s="122"/>
      <c r="AI46" s="67"/>
      <c r="AJ46" s="122"/>
      <c r="AK46" s="88"/>
      <c r="AL46" s="126">
        <v>0</v>
      </c>
      <c r="AM46" s="88"/>
      <c r="AN46" s="88"/>
      <c r="AO46" s="88"/>
      <c r="AP46" s="88"/>
      <c r="AQ46" s="88"/>
      <c r="AR46" s="88"/>
      <c r="AS46" s="88"/>
      <c r="AT46" s="139"/>
      <c r="AU46" s="259">
        <f>+Tabla3[[#This Row],[I Trimestre ]]+Tabla3[[#This Row],[II Trimestre ]]+Tabla3[[#This Row],[III Trimestre ]]+Tabla3[[#This Row],[IV Trimestre ]]</f>
        <v>2</v>
      </c>
      <c r="AV46" s="259">
        <f t="shared" si="0"/>
        <v>0</v>
      </c>
      <c r="AW46" s="173">
        <f t="shared" si="1"/>
        <v>0</v>
      </c>
      <c r="AX46" s="263"/>
      <c r="AY46" s="208"/>
      <c r="AZ46" s="208"/>
      <c r="BA46" s="208"/>
      <c r="BB46" s="208"/>
      <c r="BC46" s="208"/>
      <c r="BD46" s="208"/>
      <c r="BE46" s="208"/>
      <c r="BF46" s="208"/>
      <c r="BG46" s="208"/>
      <c r="BH46" s="208"/>
      <c r="BI46" s="208"/>
      <c r="BJ46" s="208"/>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row>
    <row r="47" spans="1:207" s="145" customFormat="1" ht="192" customHeight="1" x14ac:dyDescent="0.25">
      <c r="A47" s="166"/>
      <c r="B47" s="63">
        <v>545</v>
      </c>
      <c r="C47" s="70" t="s">
        <v>419</v>
      </c>
      <c r="D47" s="63" t="s">
        <v>420</v>
      </c>
      <c r="E47" s="70" t="s">
        <v>403</v>
      </c>
      <c r="F47" s="63" t="s">
        <v>384</v>
      </c>
      <c r="G47" s="63" t="s">
        <v>520</v>
      </c>
      <c r="H47" s="63" t="s">
        <v>521</v>
      </c>
      <c r="I47" s="63" t="s">
        <v>522</v>
      </c>
      <c r="J47" s="63" t="s">
        <v>365</v>
      </c>
      <c r="K47" s="63" t="s">
        <v>523</v>
      </c>
      <c r="L47" s="63" t="s">
        <v>524</v>
      </c>
      <c r="M47" s="63" t="s">
        <v>365</v>
      </c>
      <c r="N47" s="63" t="s">
        <v>365</v>
      </c>
      <c r="O47" s="70" t="s">
        <v>525</v>
      </c>
      <c r="P47" s="64">
        <v>34</v>
      </c>
      <c r="Q47" s="63" t="s">
        <v>526</v>
      </c>
      <c r="R47" s="63" t="s">
        <v>552</v>
      </c>
      <c r="S47" s="63" t="s">
        <v>376</v>
      </c>
      <c r="T47" s="63" t="s">
        <v>553</v>
      </c>
      <c r="U47" s="63" t="s">
        <v>554</v>
      </c>
      <c r="V47" s="63" t="s">
        <v>530</v>
      </c>
      <c r="W47" s="92">
        <v>44348</v>
      </c>
      <c r="X47" s="92">
        <v>44561</v>
      </c>
      <c r="Y47" s="66">
        <v>0</v>
      </c>
      <c r="Z47" s="63" t="s">
        <v>365</v>
      </c>
      <c r="AA47" s="66">
        <v>0</v>
      </c>
      <c r="AB47" s="94" t="s">
        <v>365</v>
      </c>
      <c r="AC47" s="66">
        <v>1</v>
      </c>
      <c r="AD47" s="94" t="s">
        <v>531</v>
      </c>
      <c r="AE47" s="66">
        <v>1</v>
      </c>
      <c r="AF47" s="94" t="s">
        <v>531</v>
      </c>
      <c r="AG47" s="68" t="s">
        <v>502</v>
      </c>
      <c r="AH47" s="122"/>
      <c r="AI47" s="67"/>
      <c r="AJ47" s="122"/>
      <c r="AK47" s="88"/>
      <c r="AL47" s="126">
        <v>0</v>
      </c>
      <c r="AM47" s="88"/>
      <c r="AN47" s="88"/>
      <c r="AO47" s="88"/>
      <c r="AP47" s="88"/>
      <c r="AQ47" s="88"/>
      <c r="AR47" s="88"/>
      <c r="AS47" s="88"/>
      <c r="AT47" s="142"/>
      <c r="AU47" s="259">
        <f>+Tabla3[[#This Row],[I Trimestre ]]+Tabla3[[#This Row],[II Trimestre ]]+Tabla3[[#This Row],[III Trimestre ]]+Tabla3[[#This Row],[IV Trimestre ]]</f>
        <v>2</v>
      </c>
      <c r="AV47" s="259">
        <f t="shared" si="0"/>
        <v>0</v>
      </c>
      <c r="AW47" s="173">
        <f t="shared" si="1"/>
        <v>0</v>
      </c>
      <c r="AX47" s="264"/>
      <c r="AY47" s="208"/>
      <c r="AZ47" s="208"/>
      <c r="BA47" s="208"/>
      <c r="BB47" s="208"/>
      <c r="BC47" s="208"/>
      <c r="BD47" s="208"/>
      <c r="BE47" s="208"/>
      <c r="BF47" s="208"/>
      <c r="BG47" s="208"/>
      <c r="BH47" s="208"/>
      <c r="BI47" s="208"/>
      <c r="BJ47" s="208"/>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row>
    <row r="48" spans="1:207" s="145" customFormat="1" ht="123.75" customHeight="1" x14ac:dyDescent="0.2">
      <c r="A48" s="166"/>
      <c r="B48" s="63">
        <v>545</v>
      </c>
      <c r="C48" s="70" t="s">
        <v>419</v>
      </c>
      <c r="D48" s="63" t="s">
        <v>420</v>
      </c>
      <c r="E48" s="70" t="s">
        <v>403</v>
      </c>
      <c r="F48" s="63" t="s">
        <v>384</v>
      </c>
      <c r="G48" s="95" t="s">
        <v>520</v>
      </c>
      <c r="H48" s="63" t="s">
        <v>521</v>
      </c>
      <c r="I48" s="63" t="s">
        <v>522</v>
      </c>
      <c r="J48" s="63" t="s">
        <v>365</v>
      </c>
      <c r="K48" s="63" t="s">
        <v>523</v>
      </c>
      <c r="L48" s="63" t="s">
        <v>524</v>
      </c>
      <c r="M48" s="63" t="s">
        <v>365</v>
      </c>
      <c r="N48" s="63" t="s">
        <v>365</v>
      </c>
      <c r="O48" s="70" t="s">
        <v>525</v>
      </c>
      <c r="P48" s="64">
        <v>35</v>
      </c>
      <c r="Q48" s="63" t="s">
        <v>526</v>
      </c>
      <c r="R48" s="63" t="s">
        <v>555</v>
      </c>
      <c r="S48" s="63" t="s">
        <v>376</v>
      </c>
      <c r="T48" s="63" t="s">
        <v>556</v>
      </c>
      <c r="U48" s="63" t="s">
        <v>529</v>
      </c>
      <c r="V48" s="95" t="s">
        <v>530</v>
      </c>
      <c r="W48" s="65">
        <v>44348</v>
      </c>
      <c r="X48" s="65">
        <v>44561</v>
      </c>
      <c r="Y48" s="66">
        <v>0</v>
      </c>
      <c r="Z48" s="63" t="s">
        <v>365</v>
      </c>
      <c r="AA48" s="66">
        <v>0</v>
      </c>
      <c r="AB48" s="63" t="s">
        <v>365</v>
      </c>
      <c r="AC48" s="66">
        <v>1</v>
      </c>
      <c r="AD48" s="63" t="s">
        <v>531</v>
      </c>
      <c r="AE48" s="66">
        <v>1</v>
      </c>
      <c r="AF48" s="63" t="s">
        <v>531</v>
      </c>
      <c r="AG48" s="68" t="s">
        <v>506</v>
      </c>
      <c r="AH48" s="126"/>
      <c r="AI48" s="67"/>
      <c r="AJ48" s="122"/>
      <c r="AK48" s="88"/>
      <c r="AL48" s="126">
        <v>0</v>
      </c>
      <c r="AM48" s="88"/>
      <c r="AN48" s="88"/>
      <c r="AO48" s="88"/>
      <c r="AP48" s="89"/>
      <c r="AQ48" s="88"/>
      <c r="AR48" s="88"/>
      <c r="AS48" s="89"/>
      <c r="AT48" s="139"/>
      <c r="AU48" s="259">
        <f>+Tabla3[[#This Row],[I Trimestre ]]+Tabla3[[#This Row],[II Trimestre ]]+Tabla3[[#This Row],[III Trimestre ]]+Tabla3[[#This Row],[IV Trimestre ]]</f>
        <v>2</v>
      </c>
      <c r="AV48" s="259">
        <f t="shared" si="0"/>
        <v>0</v>
      </c>
      <c r="AW48" s="173">
        <f t="shared" si="1"/>
        <v>0</v>
      </c>
      <c r="AX48" s="264"/>
      <c r="AY48" s="208"/>
      <c r="AZ48" s="208"/>
      <c r="BA48" s="208"/>
      <c r="BB48" s="208"/>
      <c r="BC48" s="208"/>
      <c r="BD48" s="208"/>
      <c r="BE48" s="208"/>
      <c r="BF48" s="208"/>
      <c r="BG48" s="208"/>
      <c r="BH48" s="208"/>
      <c r="BI48" s="208"/>
      <c r="BJ48" s="208"/>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row>
    <row r="49" spans="1:207" s="145" customFormat="1" ht="123.75" customHeight="1" x14ac:dyDescent="0.25">
      <c r="A49" s="166"/>
      <c r="B49" s="63">
        <v>545</v>
      </c>
      <c r="C49" s="70" t="s">
        <v>419</v>
      </c>
      <c r="D49" s="63" t="s">
        <v>420</v>
      </c>
      <c r="E49" s="70" t="s">
        <v>403</v>
      </c>
      <c r="F49" s="63" t="s">
        <v>384</v>
      </c>
      <c r="G49" s="95" t="s">
        <v>520</v>
      </c>
      <c r="H49" s="95" t="s">
        <v>521</v>
      </c>
      <c r="I49" s="95" t="s">
        <v>522</v>
      </c>
      <c r="J49" s="95" t="s">
        <v>365</v>
      </c>
      <c r="K49" s="63" t="s">
        <v>523</v>
      </c>
      <c r="L49" s="95" t="s">
        <v>524</v>
      </c>
      <c r="M49" s="95" t="s">
        <v>365</v>
      </c>
      <c r="N49" s="95" t="s">
        <v>365</v>
      </c>
      <c r="O49" s="96" t="s">
        <v>525</v>
      </c>
      <c r="P49" s="64">
        <v>36</v>
      </c>
      <c r="Q49" s="95" t="s">
        <v>526</v>
      </c>
      <c r="R49" s="95" t="s">
        <v>557</v>
      </c>
      <c r="S49" s="63" t="s">
        <v>376</v>
      </c>
      <c r="T49" s="95" t="s">
        <v>558</v>
      </c>
      <c r="U49" s="95" t="s">
        <v>529</v>
      </c>
      <c r="V49" s="95" t="s">
        <v>530</v>
      </c>
      <c r="W49" s="97">
        <v>44348</v>
      </c>
      <c r="X49" s="97">
        <v>44561</v>
      </c>
      <c r="Y49" s="66">
        <v>0</v>
      </c>
      <c r="Z49" s="95" t="s">
        <v>365</v>
      </c>
      <c r="AA49" s="66">
        <v>0</v>
      </c>
      <c r="AB49" s="95" t="s">
        <v>365</v>
      </c>
      <c r="AC49" s="66">
        <v>1</v>
      </c>
      <c r="AD49" s="95" t="s">
        <v>531</v>
      </c>
      <c r="AE49" s="66">
        <v>1</v>
      </c>
      <c r="AF49" s="95" t="s">
        <v>531</v>
      </c>
      <c r="AG49" s="96" t="s">
        <v>510</v>
      </c>
      <c r="AH49" s="229"/>
      <c r="AI49" s="232"/>
      <c r="AJ49" s="229"/>
      <c r="AK49" s="90"/>
      <c r="AL49" s="126">
        <v>0</v>
      </c>
      <c r="AM49" s="90"/>
      <c r="AN49" s="90"/>
      <c r="AO49" s="90"/>
      <c r="AP49" s="90"/>
      <c r="AQ49" s="90"/>
      <c r="AR49" s="90"/>
      <c r="AS49" s="90"/>
      <c r="AT49" s="146"/>
      <c r="AU49" s="259">
        <f>+Tabla3[[#This Row],[I Trimestre ]]+Tabla3[[#This Row],[II Trimestre ]]+Tabla3[[#This Row],[III Trimestre ]]+Tabla3[[#This Row],[IV Trimestre ]]</f>
        <v>2</v>
      </c>
      <c r="AV49" s="259">
        <f t="shared" si="0"/>
        <v>0</v>
      </c>
      <c r="AW49" s="173">
        <f t="shared" si="1"/>
        <v>0</v>
      </c>
      <c r="AX49" s="242"/>
      <c r="AY49" s="208"/>
      <c r="AZ49" s="208"/>
      <c r="BA49" s="208"/>
      <c r="BB49" s="208"/>
      <c r="BC49" s="208"/>
      <c r="BD49" s="208"/>
      <c r="BE49" s="208"/>
      <c r="BF49" s="208"/>
      <c r="BG49" s="208"/>
      <c r="BH49" s="208"/>
      <c r="BI49" s="208"/>
      <c r="BJ49" s="208"/>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row>
    <row r="50" spans="1:207" s="145" customFormat="1" ht="123.75" customHeight="1" x14ac:dyDescent="0.25">
      <c r="A50" s="166"/>
      <c r="B50" s="98">
        <v>545</v>
      </c>
      <c r="C50" s="70" t="s">
        <v>419</v>
      </c>
      <c r="D50" s="63" t="s">
        <v>420</v>
      </c>
      <c r="E50" s="70" t="s">
        <v>403</v>
      </c>
      <c r="F50" s="63" t="s">
        <v>384</v>
      </c>
      <c r="G50" s="99" t="s">
        <v>520</v>
      </c>
      <c r="H50" s="99" t="s">
        <v>521</v>
      </c>
      <c r="I50" s="99" t="s">
        <v>522</v>
      </c>
      <c r="J50" s="99" t="s">
        <v>365</v>
      </c>
      <c r="K50" s="63" t="s">
        <v>523</v>
      </c>
      <c r="L50" s="99" t="s">
        <v>524</v>
      </c>
      <c r="M50" s="99" t="s">
        <v>365</v>
      </c>
      <c r="N50" s="99" t="s">
        <v>365</v>
      </c>
      <c r="O50" s="100" t="s">
        <v>525</v>
      </c>
      <c r="P50" s="64">
        <v>37</v>
      </c>
      <c r="Q50" s="99" t="s">
        <v>526</v>
      </c>
      <c r="R50" s="99" t="s">
        <v>559</v>
      </c>
      <c r="S50" s="63" t="s">
        <v>376</v>
      </c>
      <c r="T50" s="95" t="s">
        <v>560</v>
      </c>
      <c r="U50" s="99" t="s">
        <v>529</v>
      </c>
      <c r="V50" s="99" t="s">
        <v>530</v>
      </c>
      <c r="W50" s="97">
        <v>44348</v>
      </c>
      <c r="X50" s="97">
        <v>44561</v>
      </c>
      <c r="Y50" s="66">
        <v>0</v>
      </c>
      <c r="Z50" s="99" t="s">
        <v>365</v>
      </c>
      <c r="AA50" s="66">
        <v>0</v>
      </c>
      <c r="AB50" s="99" t="s">
        <v>365</v>
      </c>
      <c r="AC50" s="66">
        <v>1</v>
      </c>
      <c r="AD50" s="99" t="s">
        <v>531</v>
      </c>
      <c r="AE50" s="66">
        <v>1</v>
      </c>
      <c r="AF50" s="99" t="s">
        <v>531</v>
      </c>
      <c r="AG50" s="96" t="s">
        <v>514</v>
      </c>
      <c r="AH50" s="230"/>
      <c r="AI50" s="233"/>
      <c r="AJ50" s="230"/>
      <c r="AK50" s="184"/>
      <c r="AL50" s="126">
        <v>0</v>
      </c>
      <c r="AM50" s="184"/>
      <c r="AN50" s="184"/>
      <c r="AO50" s="184"/>
      <c r="AP50" s="184"/>
      <c r="AQ50" s="184"/>
      <c r="AR50" s="184"/>
      <c r="AS50" s="184"/>
      <c r="AT50" s="146"/>
      <c r="AU50" s="259">
        <f>+Tabla3[[#This Row],[I Trimestre ]]+Tabla3[[#This Row],[II Trimestre ]]+Tabla3[[#This Row],[III Trimestre ]]+Tabla3[[#This Row],[IV Trimestre ]]</f>
        <v>2</v>
      </c>
      <c r="AV50" s="259">
        <f t="shared" si="0"/>
        <v>0</v>
      </c>
      <c r="AW50" s="173">
        <f t="shared" si="1"/>
        <v>0</v>
      </c>
      <c r="AX50" s="243"/>
      <c r="AY50" s="208"/>
      <c r="AZ50" s="208"/>
      <c r="BA50" s="208"/>
      <c r="BB50" s="208"/>
      <c r="BC50" s="208"/>
      <c r="BD50" s="208"/>
      <c r="BE50" s="208"/>
      <c r="BF50" s="208"/>
      <c r="BG50" s="208"/>
      <c r="BH50" s="208"/>
      <c r="BI50" s="208"/>
      <c r="BJ50" s="208"/>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row>
    <row r="51" spans="1:207" s="145" customFormat="1" ht="123.75" customHeight="1" x14ac:dyDescent="0.25">
      <c r="A51" s="166"/>
      <c r="B51" s="63">
        <v>545</v>
      </c>
      <c r="C51" s="70" t="s">
        <v>419</v>
      </c>
      <c r="D51" s="63" t="s">
        <v>420</v>
      </c>
      <c r="E51" s="70" t="s">
        <v>403</v>
      </c>
      <c r="F51" s="63" t="s">
        <v>384</v>
      </c>
      <c r="G51" s="63" t="s">
        <v>520</v>
      </c>
      <c r="H51" s="63" t="s">
        <v>521</v>
      </c>
      <c r="I51" s="63" t="s">
        <v>522</v>
      </c>
      <c r="J51" s="63" t="s">
        <v>365</v>
      </c>
      <c r="K51" s="63" t="s">
        <v>523</v>
      </c>
      <c r="L51" s="63" t="s">
        <v>524</v>
      </c>
      <c r="M51" s="63" t="s">
        <v>365</v>
      </c>
      <c r="N51" s="63" t="s">
        <v>365</v>
      </c>
      <c r="O51" s="70" t="s">
        <v>525</v>
      </c>
      <c r="P51" s="64">
        <v>38</v>
      </c>
      <c r="Q51" s="63" t="s">
        <v>526</v>
      </c>
      <c r="R51" s="63" t="s">
        <v>561</v>
      </c>
      <c r="S51" s="63" t="s">
        <v>376</v>
      </c>
      <c r="T51" s="63" t="s">
        <v>562</v>
      </c>
      <c r="U51" s="63" t="s">
        <v>529</v>
      </c>
      <c r="V51" s="63" t="s">
        <v>530</v>
      </c>
      <c r="W51" s="65">
        <v>44348</v>
      </c>
      <c r="X51" s="65">
        <v>44561</v>
      </c>
      <c r="Y51" s="66">
        <v>0</v>
      </c>
      <c r="Z51" s="67" t="s">
        <v>365</v>
      </c>
      <c r="AA51" s="66">
        <v>0</v>
      </c>
      <c r="AB51" s="67" t="s">
        <v>365</v>
      </c>
      <c r="AC51" s="66">
        <v>1</v>
      </c>
      <c r="AD51" s="67" t="s">
        <v>531</v>
      </c>
      <c r="AE51" s="66">
        <v>1</v>
      </c>
      <c r="AF51" s="67" t="s">
        <v>531</v>
      </c>
      <c r="AG51" s="68" t="s">
        <v>518</v>
      </c>
      <c r="AH51" s="122"/>
      <c r="AI51" s="231"/>
      <c r="AJ51" s="122"/>
      <c r="AK51" s="88"/>
      <c r="AL51" s="126">
        <v>0</v>
      </c>
      <c r="AM51" s="88"/>
      <c r="AN51" s="88"/>
      <c r="AO51" s="88"/>
      <c r="AP51" s="88"/>
      <c r="AQ51" s="88"/>
      <c r="AR51" s="88"/>
      <c r="AS51" s="88"/>
      <c r="AT51" s="146"/>
      <c r="AU51" s="259">
        <f>+Tabla3[[#This Row],[I Trimestre ]]+Tabla3[[#This Row],[II Trimestre ]]+Tabla3[[#This Row],[III Trimestre ]]+Tabla3[[#This Row],[IV Trimestre ]]</f>
        <v>2</v>
      </c>
      <c r="AV51" s="259">
        <f t="shared" si="0"/>
        <v>0</v>
      </c>
      <c r="AW51" s="173">
        <f t="shared" si="1"/>
        <v>0</v>
      </c>
      <c r="AX51" s="260"/>
      <c r="AY51" s="208"/>
      <c r="AZ51" s="208"/>
      <c r="BA51" s="208"/>
      <c r="BB51" s="208"/>
      <c r="BC51" s="208"/>
      <c r="BD51" s="208"/>
      <c r="BE51" s="208"/>
      <c r="BF51" s="208"/>
      <c r="BG51" s="208"/>
      <c r="BH51" s="208"/>
      <c r="BI51" s="208"/>
      <c r="BJ51" s="208"/>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row>
    <row r="52" spans="1:207" s="140" customFormat="1" ht="131.25" customHeight="1" x14ac:dyDescent="0.2">
      <c r="A52" s="167"/>
      <c r="B52" s="63">
        <v>63</v>
      </c>
      <c r="C52" s="70" t="s">
        <v>401</v>
      </c>
      <c r="D52" s="63" t="s">
        <v>402</v>
      </c>
      <c r="E52" s="70" t="s">
        <v>403</v>
      </c>
      <c r="F52" s="63" t="s">
        <v>384</v>
      </c>
      <c r="G52" s="63" t="s">
        <v>563</v>
      </c>
      <c r="H52" s="63" t="s">
        <v>98</v>
      </c>
      <c r="I52" s="63" t="s">
        <v>564</v>
      </c>
      <c r="J52" s="63" t="s">
        <v>388</v>
      </c>
      <c r="K52" s="63" t="s">
        <v>565</v>
      </c>
      <c r="L52" s="63" t="s">
        <v>566</v>
      </c>
      <c r="M52" s="63" t="s">
        <v>365</v>
      </c>
      <c r="N52" s="63" t="s">
        <v>365</v>
      </c>
      <c r="O52" s="70" t="s">
        <v>567</v>
      </c>
      <c r="P52" s="64">
        <v>39</v>
      </c>
      <c r="Q52" s="63" t="s">
        <v>568</v>
      </c>
      <c r="R52" s="63" t="s">
        <v>569</v>
      </c>
      <c r="S52" s="63" t="s">
        <v>376</v>
      </c>
      <c r="T52" s="63" t="s">
        <v>570</v>
      </c>
      <c r="U52" s="63" t="s">
        <v>571</v>
      </c>
      <c r="V52" s="63" t="s">
        <v>379</v>
      </c>
      <c r="W52" s="65">
        <v>44199</v>
      </c>
      <c r="X52" s="65">
        <v>44561</v>
      </c>
      <c r="Y52" s="69">
        <v>0.23</v>
      </c>
      <c r="Z52" s="67" t="s">
        <v>572</v>
      </c>
      <c r="AA52" s="327">
        <v>0.31</v>
      </c>
      <c r="AB52" s="67" t="s">
        <v>572</v>
      </c>
      <c r="AC52" s="67">
        <v>0.23</v>
      </c>
      <c r="AD52" s="67" t="s">
        <v>572</v>
      </c>
      <c r="AE52" s="67">
        <v>0.23</v>
      </c>
      <c r="AF52" s="67" t="s">
        <v>572</v>
      </c>
      <c r="AG52" s="68" t="s">
        <v>573</v>
      </c>
      <c r="AH52" s="228">
        <v>0.23</v>
      </c>
      <c r="AI52" s="126">
        <f t="shared" ref="AI52:AI53" si="2">+AH52/Y52</f>
        <v>1</v>
      </c>
      <c r="AJ52" s="122" t="s">
        <v>574</v>
      </c>
      <c r="AK52" s="350">
        <v>0.31</v>
      </c>
      <c r="AL52" s="126">
        <f>+AK52/Tabla3[[#This Row],[II Trimestre ]]</f>
        <v>1</v>
      </c>
      <c r="AM52" s="177" t="s">
        <v>575</v>
      </c>
      <c r="AN52" s="199"/>
      <c r="AO52" s="88"/>
      <c r="AP52" s="88"/>
      <c r="AQ52" s="199"/>
      <c r="AR52" s="88"/>
      <c r="AS52" s="88"/>
      <c r="AT52" s="146"/>
      <c r="AU52" s="261">
        <f>+(Tabla3[[#This Row],[I Trimestre ]]+Tabla3[[#This Row],[II Trimestre ]]+Tabla3[[#This Row],[III Trimestre ]]+Tabla3[[#This Row],[IV Trimestre ]])</f>
        <v>1</v>
      </c>
      <c r="AV52" s="262">
        <f>+(AH52+AK52+AN52+AQ52)</f>
        <v>0.54</v>
      </c>
      <c r="AW52" s="173">
        <f t="shared" si="1"/>
        <v>0.54</v>
      </c>
      <c r="AX52" s="260"/>
      <c r="AY52" s="141"/>
      <c r="AZ52" s="141"/>
      <c r="BA52" s="141"/>
      <c r="BB52" s="141"/>
      <c r="BC52" s="141"/>
      <c r="BD52" s="141"/>
      <c r="BE52" s="141"/>
      <c r="BF52" s="141"/>
      <c r="BG52" s="141"/>
      <c r="BH52" s="141"/>
      <c r="BI52" s="141"/>
      <c r="BJ52" s="141"/>
      <c r="BK52" s="209"/>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c r="GQ52" s="167"/>
      <c r="GR52" s="167"/>
      <c r="GS52" s="167"/>
      <c r="GT52" s="167"/>
      <c r="GU52" s="167"/>
      <c r="GV52" s="167"/>
      <c r="GW52" s="167"/>
      <c r="GX52" s="167"/>
      <c r="GY52" s="167"/>
    </row>
    <row r="53" spans="1:207" s="136" customFormat="1" ht="119.25" customHeight="1" x14ac:dyDescent="0.2">
      <c r="A53" s="163"/>
      <c r="B53" s="63">
        <v>21</v>
      </c>
      <c r="C53" s="70" t="s">
        <v>401</v>
      </c>
      <c r="D53" s="63" t="s">
        <v>402</v>
      </c>
      <c r="E53" s="70" t="s">
        <v>403</v>
      </c>
      <c r="F53" s="63" t="s">
        <v>384</v>
      </c>
      <c r="G53" s="63" t="s">
        <v>576</v>
      </c>
      <c r="H53" s="63" t="s">
        <v>98</v>
      </c>
      <c r="I53" s="63" t="s">
        <v>564</v>
      </c>
      <c r="J53" s="63" t="s">
        <v>388</v>
      </c>
      <c r="K53" s="63" t="s">
        <v>577</v>
      </c>
      <c r="L53" s="63" t="s">
        <v>578</v>
      </c>
      <c r="M53" s="63" t="s">
        <v>365</v>
      </c>
      <c r="N53" s="63" t="s">
        <v>365</v>
      </c>
      <c r="O53" s="70" t="s">
        <v>579</v>
      </c>
      <c r="P53" s="64">
        <v>40</v>
      </c>
      <c r="Q53" s="63" t="s">
        <v>580</v>
      </c>
      <c r="R53" s="63" t="s">
        <v>581</v>
      </c>
      <c r="S53" s="63" t="s">
        <v>376</v>
      </c>
      <c r="T53" s="63" t="s">
        <v>582</v>
      </c>
      <c r="U53" s="63" t="s">
        <v>583</v>
      </c>
      <c r="V53" s="63" t="s">
        <v>379</v>
      </c>
      <c r="W53" s="65">
        <v>44199</v>
      </c>
      <c r="X53" s="65">
        <v>44561</v>
      </c>
      <c r="Y53" s="69">
        <v>0.25</v>
      </c>
      <c r="Z53" s="67" t="s">
        <v>584</v>
      </c>
      <c r="AA53" s="327">
        <v>0.25</v>
      </c>
      <c r="AB53" s="67" t="s">
        <v>584</v>
      </c>
      <c r="AC53" s="67">
        <v>0.25</v>
      </c>
      <c r="AD53" s="67" t="s">
        <v>584</v>
      </c>
      <c r="AE53" s="67">
        <v>0.25</v>
      </c>
      <c r="AF53" s="67" t="s">
        <v>584</v>
      </c>
      <c r="AG53" s="68" t="s">
        <v>573</v>
      </c>
      <c r="AH53" s="228">
        <v>0.25</v>
      </c>
      <c r="AI53" s="126">
        <f t="shared" si="2"/>
        <v>1</v>
      </c>
      <c r="AJ53" s="122" t="s">
        <v>585</v>
      </c>
      <c r="AK53" s="350">
        <v>0.25</v>
      </c>
      <c r="AL53" s="126">
        <f>+AK53/Tabla3[[#This Row],[II Trimestre ]]</f>
        <v>1</v>
      </c>
      <c r="AM53" s="177" t="s">
        <v>586</v>
      </c>
      <c r="AN53" s="199"/>
      <c r="AO53" s="88"/>
      <c r="AP53" s="88"/>
      <c r="AQ53" s="199"/>
      <c r="AR53" s="88"/>
      <c r="AS53" s="88"/>
      <c r="AT53" s="146"/>
      <c r="AU53" s="261">
        <f>+(Tabla3[[#This Row],[I Trimestre ]]+Tabla3[[#This Row],[II Trimestre ]]+Tabla3[[#This Row],[III Trimestre ]]+Tabla3[[#This Row],[IV Trimestre ]])</f>
        <v>1</v>
      </c>
      <c r="AV53" s="262">
        <f>+(AH53+AK53+AN53+AQ53)</f>
        <v>0.5</v>
      </c>
      <c r="AW53" s="173">
        <f t="shared" si="1"/>
        <v>0.5</v>
      </c>
      <c r="AX53" s="260"/>
      <c r="AY53" s="137"/>
      <c r="AZ53" s="137"/>
      <c r="BA53" s="137"/>
      <c r="BB53" s="137"/>
      <c r="BC53" s="137"/>
      <c r="BD53" s="137"/>
      <c r="BE53" s="137"/>
      <c r="BF53" s="137"/>
      <c r="BG53" s="137"/>
      <c r="BH53" s="137"/>
      <c r="BI53" s="137"/>
      <c r="BJ53" s="137"/>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163"/>
      <c r="GS53" s="163"/>
      <c r="GT53" s="163"/>
      <c r="GU53" s="163"/>
      <c r="GV53" s="163"/>
      <c r="GW53" s="163"/>
      <c r="GX53" s="163"/>
      <c r="GY53" s="163"/>
    </row>
    <row r="54" spans="1:207" s="143" customFormat="1" ht="102" customHeight="1" x14ac:dyDescent="0.25">
      <c r="A54" s="137"/>
      <c r="B54" s="63" t="s">
        <v>365</v>
      </c>
      <c r="C54" s="70" t="s">
        <v>366</v>
      </c>
      <c r="D54" s="63" t="s">
        <v>367</v>
      </c>
      <c r="E54" s="70" t="s">
        <v>368</v>
      </c>
      <c r="F54" s="63" t="s">
        <v>369</v>
      </c>
      <c r="G54" s="63" t="s">
        <v>365</v>
      </c>
      <c r="H54" s="63" t="s">
        <v>587</v>
      </c>
      <c r="I54" s="63" t="s">
        <v>430</v>
      </c>
      <c r="J54" s="63" t="s">
        <v>388</v>
      </c>
      <c r="K54" s="63" t="s">
        <v>365</v>
      </c>
      <c r="L54" s="63" t="s">
        <v>365</v>
      </c>
      <c r="M54" s="63" t="s">
        <v>365</v>
      </c>
      <c r="N54" s="63" t="s">
        <v>365</v>
      </c>
      <c r="O54" s="70" t="s">
        <v>588</v>
      </c>
      <c r="P54" s="64">
        <v>41</v>
      </c>
      <c r="Q54" s="63" t="s">
        <v>589</v>
      </c>
      <c r="R54" s="63" t="s">
        <v>590</v>
      </c>
      <c r="S54" s="63" t="s">
        <v>376</v>
      </c>
      <c r="T54" s="63" t="s">
        <v>434</v>
      </c>
      <c r="U54" s="63" t="s">
        <v>591</v>
      </c>
      <c r="V54" s="63" t="s">
        <v>379</v>
      </c>
      <c r="W54" s="65">
        <v>44348</v>
      </c>
      <c r="X54" s="65" t="s">
        <v>436</v>
      </c>
      <c r="Y54" s="66">
        <v>0</v>
      </c>
      <c r="Z54" s="67" t="s">
        <v>365</v>
      </c>
      <c r="AA54" s="66">
        <v>0</v>
      </c>
      <c r="AB54" s="67" t="s">
        <v>365</v>
      </c>
      <c r="AC54" s="66">
        <v>1</v>
      </c>
      <c r="AD54" s="67" t="s">
        <v>592</v>
      </c>
      <c r="AE54" s="66">
        <v>1</v>
      </c>
      <c r="AF54" s="67" t="s">
        <v>592</v>
      </c>
      <c r="AG54" s="68" t="s">
        <v>573</v>
      </c>
      <c r="AH54" s="122">
        <v>0</v>
      </c>
      <c r="AI54" s="227"/>
      <c r="AJ54" s="122" t="s">
        <v>439</v>
      </c>
      <c r="AK54" s="88"/>
      <c r="AL54" s="126">
        <v>0</v>
      </c>
      <c r="AM54" s="88"/>
      <c r="AN54" s="88"/>
      <c r="AO54" s="88"/>
      <c r="AP54" s="88"/>
      <c r="AQ54" s="88"/>
      <c r="AR54" s="88"/>
      <c r="AS54" s="88"/>
      <c r="AT54" s="146"/>
      <c r="AU54" s="259">
        <f>+Tabla3[[#This Row],[I Trimestre ]]+Tabla3[[#This Row],[II Trimestre ]]+Tabla3[[#This Row],[III Trimestre ]]+Tabla3[[#This Row],[IV Trimestre ]]</f>
        <v>2</v>
      </c>
      <c r="AV54" s="259">
        <f t="shared" ref="AV54:AV61" si="3">+AH54+AK54+AN54+AQ54</f>
        <v>0</v>
      </c>
      <c r="AW54" s="173">
        <f t="shared" si="1"/>
        <v>0</v>
      </c>
      <c r="AX54" s="260" t="s">
        <v>439</v>
      </c>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c r="FR54" s="137"/>
      <c r="FS54" s="137"/>
      <c r="FT54" s="137"/>
      <c r="FU54" s="137"/>
      <c r="FV54" s="137"/>
      <c r="FW54" s="137"/>
      <c r="FX54" s="137"/>
      <c r="FY54" s="137"/>
      <c r="FZ54" s="137"/>
      <c r="GA54" s="137"/>
      <c r="GB54" s="137"/>
      <c r="GC54" s="137"/>
      <c r="GD54" s="137"/>
      <c r="GE54" s="137"/>
      <c r="GF54" s="137"/>
      <c r="GG54" s="137"/>
      <c r="GH54" s="137"/>
      <c r="GI54" s="137"/>
      <c r="GJ54" s="137"/>
      <c r="GK54" s="137"/>
      <c r="GL54" s="137"/>
      <c r="GM54" s="137"/>
      <c r="GN54" s="137"/>
      <c r="GO54" s="137"/>
      <c r="GP54" s="137"/>
      <c r="GQ54" s="137"/>
      <c r="GR54" s="137"/>
      <c r="GS54" s="137"/>
      <c r="GT54" s="137"/>
      <c r="GU54" s="137"/>
      <c r="GV54" s="137"/>
      <c r="GW54" s="137"/>
      <c r="GX54" s="137"/>
      <c r="GY54" s="137"/>
    </row>
    <row r="55" spans="1:207" s="136" customFormat="1" ht="116.25" customHeight="1" x14ac:dyDescent="0.25">
      <c r="A55" s="163"/>
      <c r="B55" s="63" t="s">
        <v>365</v>
      </c>
      <c r="C55" s="70" t="s">
        <v>366</v>
      </c>
      <c r="D55" s="63" t="s">
        <v>367</v>
      </c>
      <c r="E55" s="70" t="s">
        <v>368</v>
      </c>
      <c r="F55" s="63" t="s">
        <v>369</v>
      </c>
      <c r="G55" s="63" t="s">
        <v>365</v>
      </c>
      <c r="H55" s="63" t="s">
        <v>370</v>
      </c>
      <c r="I55" s="63" t="s">
        <v>593</v>
      </c>
      <c r="J55" s="63" t="s">
        <v>372</v>
      </c>
      <c r="K55" s="63" t="s">
        <v>365</v>
      </c>
      <c r="L55" s="63" t="s">
        <v>365</v>
      </c>
      <c r="M55" s="63" t="s">
        <v>365</v>
      </c>
      <c r="N55" s="63" t="s">
        <v>365</v>
      </c>
      <c r="O55" s="70" t="s">
        <v>594</v>
      </c>
      <c r="P55" s="64">
        <v>42</v>
      </c>
      <c r="Q55" s="63" t="s">
        <v>451</v>
      </c>
      <c r="R55" s="63" t="s">
        <v>595</v>
      </c>
      <c r="S55" s="63" t="s">
        <v>376</v>
      </c>
      <c r="T55" s="63" t="s">
        <v>596</v>
      </c>
      <c r="U55" s="63" t="s">
        <v>454</v>
      </c>
      <c r="V55" s="63" t="s">
        <v>379</v>
      </c>
      <c r="W55" s="65">
        <v>44287</v>
      </c>
      <c r="X55" s="65">
        <v>44561</v>
      </c>
      <c r="Y55" s="66">
        <v>0</v>
      </c>
      <c r="Z55" s="67" t="s">
        <v>365</v>
      </c>
      <c r="AA55" s="325">
        <v>1</v>
      </c>
      <c r="AB55" s="67" t="s">
        <v>380</v>
      </c>
      <c r="AC55" s="66">
        <v>1</v>
      </c>
      <c r="AD55" s="67" t="s">
        <v>380</v>
      </c>
      <c r="AE55" s="66">
        <v>1</v>
      </c>
      <c r="AF55" s="67" t="s">
        <v>380</v>
      </c>
      <c r="AG55" s="68" t="s">
        <v>573</v>
      </c>
      <c r="AH55" s="122"/>
      <c r="AI55" s="227"/>
      <c r="AJ55" s="122"/>
      <c r="AK55" s="353">
        <v>1</v>
      </c>
      <c r="AL55" s="126">
        <f>+AK55/Tabla3[[#This Row],[II Trimestre ]]</f>
        <v>1</v>
      </c>
      <c r="AM55" s="88" t="s">
        <v>597</v>
      </c>
      <c r="AN55" s="88"/>
      <c r="AO55" s="88"/>
      <c r="AP55" s="88"/>
      <c r="AQ55" s="88"/>
      <c r="AR55" s="88"/>
      <c r="AS55" s="88"/>
      <c r="AT55" s="146"/>
      <c r="AU55" s="259">
        <f>+Tabla3[[#This Row],[I Trimestre ]]+Tabla3[[#This Row],[II Trimestre ]]+Tabla3[[#This Row],[III Trimestre ]]+Tabla3[[#This Row],[IV Trimestre ]]</f>
        <v>3</v>
      </c>
      <c r="AV55" s="259">
        <f t="shared" si="3"/>
        <v>1</v>
      </c>
      <c r="AW55" s="173">
        <f t="shared" si="1"/>
        <v>0.33333333333333331</v>
      </c>
      <c r="AX55" s="260"/>
      <c r="AY55" s="137"/>
      <c r="AZ55" s="137"/>
      <c r="BA55" s="137"/>
      <c r="BB55" s="137"/>
      <c r="BC55" s="137"/>
      <c r="BD55" s="137"/>
      <c r="BE55" s="137"/>
      <c r="BF55" s="137"/>
      <c r="BG55" s="137"/>
      <c r="BH55" s="137"/>
      <c r="BI55" s="137"/>
      <c r="BJ55" s="137"/>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row>
    <row r="56" spans="1:207" s="136" customFormat="1" ht="116.25" customHeight="1" x14ac:dyDescent="0.25">
      <c r="A56" s="163"/>
      <c r="B56" s="63" t="s">
        <v>365</v>
      </c>
      <c r="C56" s="70" t="s">
        <v>366</v>
      </c>
      <c r="D56" s="63" t="s">
        <v>367</v>
      </c>
      <c r="E56" s="70" t="s">
        <v>368</v>
      </c>
      <c r="F56" s="63" t="s">
        <v>369</v>
      </c>
      <c r="G56" s="63" t="s">
        <v>365</v>
      </c>
      <c r="H56" s="63" t="s">
        <v>370</v>
      </c>
      <c r="I56" s="63" t="s">
        <v>593</v>
      </c>
      <c r="J56" s="63" t="s">
        <v>598</v>
      </c>
      <c r="K56" s="63" t="s">
        <v>365</v>
      </c>
      <c r="L56" s="63" t="s">
        <v>365</v>
      </c>
      <c r="M56" s="63" t="s">
        <v>365</v>
      </c>
      <c r="N56" s="63" t="s">
        <v>365</v>
      </c>
      <c r="O56" s="70" t="s">
        <v>594</v>
      </c>
      <c r="P56" s="64">
        <v>43</v>
      </c>
      <c r="Q56" s="63" t="s">
        <v>451</v>
      </c>
      <c r="R56" s="63" t="s">
        <v>599</v>
      </c>
      <c r="S56" s="63" t="s">
        <v>376</v>
      </c>
      <c r="T56" s="63" t="s">
        <v>596</v>
      </c>
      <c r="U56" s="63" t="s">
        <v>454</v>
      </c>
      <c r="V56" s="63" t="s">
        <v>379</v>
      </c>
      <c r="W56" s="65">
        <v>44287</v>
      </c>
      <c r="X56" s="65">
        <v>44561</v>
      </c>
      <c r="Y56" s="66">
        <v>0</v>
      </c>
      <c r="Z56" s="67" t="s">
        <v>365</v>
      </c>
      <c r="AA56" s="325">
        <v>1</v>
      </c>
      <c r="AB56" s="67" t="s">
        <v>380</v>
      </c>
      <c r="AC56" s="66">
        <v>1</v>
      </c>
      <c r="AD56" s="67" t="s">
        <v>380</v>
      </c>
      <c r="AE56" s="66">
        <v>1</v>
      </c>
      <c r="AF56" s="67" t="s">
        <v>380</v>
      </c>
      <c r="AG56" s="68" t="s">
        <v>600</v>
      </c>
      <c r="AH56" s="122"/>
      <c r="AI56" s="227"/>
      <c r="AJ56" s="122"/>
      <c r="AK56" s="353">
        <v>1</v>
      </c>
      <c r="AL56" s="126">
        <f>+AK56/Tabla3[[#This Row],[II Trimestre ]]</f>
        <v>1</v>
      </c>
      <c r="AM56" s="88" t="s">
        <v>601</v>
      </c>
      <c r="AN56" s="88"/>
      <c r="AO56" s="88"/>
      <c r="AP56" s="88"/>
      <c r="AQ56" s="88"/>
      <c r="AR56" s="88"/>
      <c r="AS56" s="88"/>
      <c r="AT56" s="146"/>
      <c r="AU56" s="259">
        <f>+Tabla3[[#This Row],[I Trimestre ]]+Tabla3[[#This Row],[II Trimestre ]]+Tabla3[[#This Row],[III Trimestre ]]+Tabla3[[#This Row],[IV Trimestre ]]</f>
        <v>3</v>
      </c>
      <c r="AV56" s="259">
        <f t="shared" si="3"/>
        <v>1</v>
      </c>
      <c r="AW56" s="173">
        <f t="shared" si="1"/>
        <v>0.33333333333333331</v>
      </c>
      <c r="AX56" s="260"/>
      <c r="AY56" s="137"/>
      <c r="AZ56" s="137"/>
      <c r="BA56" s="137"/>
      <c r="BB56" s="137"/>
      <c r="BC56" s="137"/>
      <c r="BD56" s="137"/>
      <c r="BE56" s="137"/>
      <c r="BF56" s="137"/>
      <c r="BG56" s="137"/>
      <c r="BH56" s="137"/>
      <c r="BI56" s="137"/>
      <c r="BJ56" s="137"/>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row>
    <row r="57" spans="1:207" s="139" customFormat="1" ht="176.25" customHeight="1" x14ac:dyDescent="0.2">
      <c r="A57" s="164"/>
      <c r="B57" s="63" t="s">
        <v>365</v>
      </c>
      <c r="C57" s="70" t="s">
        <v>419</v>
      </c>
      <c r="D57" s="63" t="s">
        <v>420</v>
      </c>
      <c r="E57" s="70" t="s">
        <v>403</v>
      </c>
      <c r="F57" s="63" t="s">
        <v>384</v>
      </c>
      <c r="G57" s="63" t="s">
        <v>520</v>
      </c>
      <c r="H57" s="63" t="s">
        <v>602</v>
      </c>
      <c r="I57" s="63" t="s">
        <v>564</v>
      </c>
      <c r="J57" s="63" t="s">
        <v>372</v>
      </c>
      <c r="K57" s="63" t="s">
        <v>365</v>
      </c>
      <c r="L57" s="63" t="s">
        <v>365</v>
      </c>
      <c r="M57" s="63" t="s">
        <v>365</v>
      </c>
      <c r="N57" s="63" t="s">
        <v>365</v>
      </c>
      <c r="O57" s="70" t="s">
        <v>603</v>
      </c>
      <c r="P57" s="64">
        <v>44</v>
      </c>
      <c r="Q57" s="63" t="s">
        <v>604</v>
      </c>
      <c r="R57" s="63" t="s">
        <v>605</v>
      </c>
      <c r="S57" s="63" t="s">
        <v>376</v>
      </c>
      <c r="T57" s="63" t="s">
        <v>606</v>
      </c>
      <c r="U57" s="63" t="s">
        <v>607</v>
      </c>
      <c r="V57" s="63" t="s">
        <v>608</v>
      </c>
      <c r="W57" s="65">
        <v>44287</v>
      </c>
      <c r="X57" s="65">
        <v>44560</v>
      </c>
      <c r="Y57" s="66">
        <v>0</v>
      </c>
      <c r="Z57" s="67" t="s">
        <v>365</v>
      </c>
      <c r="AA57" s="325">
        <v>1</v>
      </c>
      <c r="AB57" s="67" t="s">
        <v>609</v>
      </c>
      <c r="AC57" s="66">
        <v>1</v>
      </c>
      <c r="AD57" s="67" t="s">
        <v>609</v>
      </c>
      <c r="AE57" s="66">
        <v>1</v>
      </c>
      <c r="AF57" s="67" t="s">
        <v>610</v>
      </c>
      <c r="AG57" s="68" t="s">
        <v>600</v>
      </c>
      <c r="AH57" s="122"/>
      <c r="AI57" s="227"/>
      <c r="AJ57" s="122"/>
      <c r="AK57" s="353">
        <v>1</v>
      </c>
      <c r="AL57" s="126">
        <f>+AK57/Tabla3[[#This Row],[II Trimestre ]]</f>
        <v>1</v>
      </c>
      <c r="AM57" s="88" t="s">
        <v>611</v>
      </c>
      <c r="AN57" s="88"/>
      <c r="AO57" s="88"/>
      <c r="AP57" s="88"/>
      <c r="AQ57" s="88"/>
      <c r="AR57" s="88"/>
      <c r="AS57" s="88"/>
      <c r="AT57" s="146"/>
      <c r="AU57" s="259">
        <f>+Tabla3[[#This Row],[I Trimestre ]]+Tabla3[[#This Row],[II Trimestre ]]+Tabla3[[#This Row],[III Trimestre ]]+Tabla3[[#This Row],[IV Trimestre ]]</f>
        <v>3</v>
      </c>
      <c r="AV57" s="259">
        <f t="shared" si="3"/>
        <v>1</v>
      </c>
      <c r="AW57" s="173">
        <f t="shared" si="1"/>
        <v>0.33333333333333331</v>
      </c>
      <c r="AX57" s="260"/>
      <c r="AY57" s="138"/>
      <c r="AZ57" s="138"/>
      <c r="BA57" s="138"/>
      <c r="BB57" s="138"/>
      <c r="BC57" s="138"/>
      <c r="BD57" s="138"/>
      <c r="BE57" s="138"/>
      <c r="BF57" s="138"/>
      <c r="BG57" s="138"/>
      <c r="BH57" s="138"/>
      <c r="BI57" s="138"/>
      <c r="BJ57" s="138"/>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c r="DV57" s="164"/>
      <c r="DW57" s="164"/>
      <c r="DX57" s="164"/>
      <c r="DY57" s="164"/>
      <c r="DZ57" s="164"/>
      <c r="EA57" s="164"/>
      <c r="EB57" s="164"/>
      <c r="EC57" s="164"/>
      <c r="ED57" s="164"/>
      <c r="EE57" s="164"/>
      <c r="EF57" s="164"/>
      <c r="EG57" s="164"/>
      <c r="EH57" s="164"/>
      <c r="EI57" s="164"/>
      <c r="EJ57" s="164"/>
      <c r="EK57" s="164"/>
      <c r="EL57" s="164"/>
      <c r="EM57" s="164"/>
      <c r="EN57" s="164"/>
      <c r="EO57" s="164"/>
      <c r="EP57" s="164"/>
      <c r="EQ57" s="164"/>
      <c r="ER57" s="164"/>
      <c r="ES57" s="164"/>
      <c r="ET57" s="164"/>
      <c r="EU57" s="164"/>
      <c r="EV57" s="164"/>
      <c r="EW57" s="164"/>
      <c r="EX57" s="164"/>
      <c r="EY57" s="164"/>
      <c r="EZ57" s="164"/>
      <c r="FA57" s="164"/>
      <c r="FB57" s="164"/>
      <c r="FC57" s="164"/>
      <c r="FD57" s="164"/>
      <c r="FE57" s="164"/>
      <c r="FF57" s="164"/>
      <c r="FG57" s="164"/>
      <c r="FH57" s="164"/>
      <c r="FI57" s="164"/>
      <c r="FJ57" s="164"/>
      <c r="FK57" s="164"/>
      <c r="FL57" s="164"/>
      <c r="FM57" s="164"/>
      <c r="FN57" s="164"/>
      <c r="FO57" s="164"/>
      <c r="FP57" s="164"/>
      <c r="FQ57" s="164"/>
      <c r="FR57" s="164"/>
      <c r="FS57" s="164"/>
      <c r="FT57" s="164"/>
      <c r="FU57" s="164"/>
      <c r="FV57" s="164"/>
      <c r="FW57" s="164"/>
      <c r="FX57" s="164"/>
      <c r="FY57" s="164"/>
      <c r="FZ57" s="164"/>
      <c r="GA57" s="164"/>
      <c r="GB57" s="164"/>
      <c r="GC57" s="164"/>
      <c r="GD57" s="164"/>
      <c r="GE57" s="164"/>
      <c r="GF57" s="164"/>
      <c r="GG57" s="164"/>
      <c r="GH57" s="164"/>
      <c r="GI57" s="164"/>
      <c r="GJ57" s="164"/>
      <c r="GK57" s="164"/>
      <c r="GL57" s="164"/>
      <c r="GM57" s="164"/>
      <c r="GN57" s="164"/>
      <c r="GO57" s="164"/>
      <c r="GP57" s="164"/>
      <c r="GQ57" s="164"/>
      <c r="GR57" s="164"/>
      <c r="GS57" s="164"/>
      <c r="GT57" s="164"/>
      <c r="GU57" s="164"/>
      <c r="GV57" s="164"/>
      <c r="GW57" s="164"/>
      <c r="GX57" s="164"/>
      <c r="GY57" s="164"/>
    </row>
    <row r="58" spans="1:207" s="146" customFormat="1" ht="138.75" customHeight="1" x14ac:dyDescent="0.25">
      <c r="A58" s="163"/>
      <c r="B58" s="63">
        <v>545</v>
      </c>
      <c r="C58" s="70" t="s">
        <v>419</v>
      </c>
      <c r="D58" s="63" t="s">
        <v>420</v>
      </c>
      <c r="E58" s="70" t="s">
        <v>403</v>
      </c>
      <c r="F58" s="63" t="s">
        <v>384</v>
      </c>
      <c r="G58" s="63" t="s">
        <v>520</v>
      </c>
      <c r="H58" s="63" t="s">
        <v>602</v>
      </c>
      <c r="I58" s="63" t="s">
        <v>406</v>
      </c>
      <c r="J58" s="63" t="s">
        <v>388</v>
      </c>
      <c r="K58" s="63" t="s">
        <v>523</v>
      </c>
      <c r="L58" s="63" t="s">
        <v>612</v>
      </c>
      <c r="M58" s="63" t="s">
        <v>365</v>
      </c>
      <c r="N58" s="63" t="s">
        <v>365</v>
      </c>
      <c r="O58" s="70" t="s">
        <v>613</v>
      </c>
      <c r="P58" s="64">
        <v>45</v>
      </c>
      <c r="Q58" s="63" t="s">
        <v>614</v>
      </c>
      <c r="R58" s="63" t="s">
        <v>615</v>
      </c>
      <c r="S58" s="63" t="s">
        <v>376</v>
      </c>
      <c r="T58" s="63" t="s">
        <v>616</v>
      </c>
      <c r="U58" s="63" t="s">
        <v>529</v>
      </c>
      <c r="V58" s="63" t="s">
        <v>530</v>
      </c>
      <c r="W58" s="65">
        <v>44348</v>
      </c>
      <c r="X58" s="65">
        <v>44561</v>
      </c>
      <c r="Y58" s="66">
        <v>0</v>
      </c>
      <c r="Z58" s="67" t="s">
        <v>365</v>
      </c>
      <c r="AA58" s="66">
        <v>0</v>
      </c>
      <c r="AB58" s="67" t="s">
        <v>365</v>
      </c>
      <c r="AC58" s="66">
        <v>1</v>
      </c>
      <c r="AD58" s="67" t="s">
        <v>617</v>
      </c>
      <c r="AE58" s="66">
        <v>1</v>
      </c>
      <c r="AF58" s="67" t="s">
        <v>617</v>
      </c>
      <c r="AG58" s="68" t="s">
        <v>600</v>
      </c>
      <c r="AH58" s="122"/>
      <c r="AI58" s="227"/>
      <c r="AJ58" s="122"/>
      <c r="AK58" s="88"/>
      <c r="AL58" s="126">
        <v>0</v>
      </c>
      <c r="AM58" s="88"/>
      <c r="AN58" s="88"/>
      <c r="AO58" s="88"/>
      <c r="AP58" s="88"/>
      <c r="AQ58" s="88"/>
      <c r="AR58" s="88"/>
      <c r="AS58" s="88"/>
      <c r="AU58" s="259">
        <f>+Tabla3[[#This Row],[I Trimestre ]]+Tabla3[[#This Row],[II Trimestre ]]+Tabla3[[#This Row],[III Trimestre ]]+Tabla3[[#This Row],[IV Trimestre ]]</f>
        <v>2</v>
      </c>
      <c r="AV58" s="259">
        <f t="shared" si="3"/>
        <v>0</v>
      </c>
      <c r="AW58" s="173">
        <f t="shared" si="1"/>
        <v>0</v>
      </c>
      <c r="AX58" s="260"/>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c r="FP58" s="163"/>
      <c r="FQ58" s="163"/>
      <c r="FR58" s="163"/>
      <c r="FS58" s="163"/>
      <c r="FT58" s="163"/>
      <c r="FU58" s="163"/>
      <c r="FV58" s="163"/>
      <c r="FW58" s="163"/>
      <c r="FX58" s="163"/>
      <c r="FY58" s="163"/>
      <c r="FZ58" s="163"/>
      <c r="GA58" s="163"/>
      <c r="GB58" s="163"/>
      <c r="GC58" s="163"/>
      <c r="GD58" s="163"/>
      <c r="GE58" s="163"/>
      <c r="GF58" s="163"/>
      <c r="GG58" s="163"/>
      <c r="GH58" s="163"/>
      <c r="GI58" s="163"/>
      <c r="GJ58" s="163"/>
      <c r="GK58" s="163"/>
      <c r="GL58" s="163"/>
      <c r="GM58" s="163"/>
      <c r="GN58" s="163"/>
      <c r="GO58" s="163"/>
      <c r="GP58" s="163"/>
      <c r="GQ58" s="163"/>
      <c r="GR58" s="163"/>
      <c r="GS58" s="163"/>
      <c r="GT58" s="163"/>
      <c r="GU58" s="163"/>
      <c r="GV58" s="163"/>
      <c r="GW58" s="163"/>
      <c r="GX58" s="163"/>
      <c r="GY58" s="163"/>
    </row>
    <row r="59" spans="1:207" s="147" customFormat="1" ht="141.75" customHeight="1" x14ac:dyDescent="0.2">
      <c r="A59" s="166"/>
      <c r="B59" s="63">
        <v>545</v>
      </c>
      <c r="C59" s="70" t="s">
        <v>419</v>
      </c>
      <c r="D59" s="63" t="s">
        <v>420</v>
      </c>
      <c r="E59" s="70" t="s">
        <v>403</v>
      </c>
      <c r="F59" s="63" t="s">
        <v>384</v>
      </c>
      <c r="G59" s="63" t="s">
        <v>618</v>
      </c>
      <c r="H59" s="63" t="s">
        <v>602</v>
      </c>
      <c r="I59" s="63" t="s">
        <v>406</v>
      </c>
      <c r="J59" s="63" t="s">
        <v>388</v>
      </c>
      <c r="K59" s="63" t="s">
        <v>523</v>
      </c>
      <c r="L59" s="63" t="s">
        <v>612</v>
      </c>
      <c r="M59" s="63" t="s">
        <v>365</v>
      </c>
      <c r="N59" s="63" t="s">
        <v>365</v>
      </c>
      <c r="O59" s="70" t="s">
        <v>619</v>
      </c>
      <c r="P59" s="64">
        <v>46</v>
      </c>
      <c r="Q59" s="63" t="s">
        <v>620</v>
      </c>
      <c r="R59" s="63" t="s">
        <v>621</v>
      </c>
      <c r="S59" s="63" t="s">
        <v>376</v>
      </c>
      <c r="T59" s="63" t="s">
        <v>622</v>
      </c>
      <c r="U59" s="63" t="s">
        <v>623</v>
      </c>
      <c r="V59" s="63" t="s">
        <v>530</v>
      </c>
      <c r="W59" s="92">
        <v>44348</v>
      </c>
      <c r="X59" s="92">
        <v>44561</v>
      </c>
      <c r="Y59" s="66">
        <v>0</v>
      </c>
      <c r="Z59" s="63" t="s">
        <v>365</v>
      </c>
      <c r="AA59" s="66">
        <v>0</v>
      </c>
      <c r="AB59" s="63" t="s">
        <v>365</v>
      </c>
      <c r="AC59" s="66">
        <v>1</v>
      </c>
      <c r="AD59" s="63" t="s">
        <v>624</v>
      </c>
      <c r="AE59" s="66">
        <v>1</v>
      </c>
      <c r="AF59" s="63" t="s">
        <v>625</v>
      </c>
      <c r="AG59" s="68" t="s">
        <v>600</v>
      </c>
      <c r="AH59" s="122"/>
      <c r="AI59" s="122"/>
      <c r="AJ59" s="122"/>
      <c r="AK59" s="88"/>
      <c r="AL59" s="126">
        <v>0</v>
      </c>
      <c r="AM59" s="88"/>
      <c r="AN59" s="88"/>
      <c r="AO59" s="88"/>
      <c r="AP59" s="88"/>
      <c r="AQ59" s="88"/>
      <c r="AR59" s="88"/>
      <c r="AS59" s="88"/>
      <c r="AT59" s="139"/>
      <c r="AU59" s="259">
        <f>+Tabla3[[#This Row],[I Trimestre ]]+Tabla3[[#This Row],[II Trimestre ]]+Tabla3[[#This Row],[III Trimestre ]]+Tabla3[[#This Row],[IV Trimestre ]]</f>
        <v>2</v>
      </c>
      <c r="AV59" s="259">
        <f t="shared" si="3"/>
        <v>0</v>
      </c>
      <c r="AW59" s="173">
        <f t="shared" si="1"/>
        <v>0</v>
      </c>
      <c r="AX59" s="263"/>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row>
    <row r="60" spans="1:207" s="148" customFormat="1" ht="156.75" customHeight="1" x14ac:dyDescent="0.25">
      <c r="A60" s="167"/>
      <c r="B60" s="63">
        <v>15</v>
      </c>
      <c r="C60" s="70" t="s">
        <v>401</v>
      </c>
      <c r="D60" s="63" t="s">
        <v>402</v>
      </c>
      <c r="E60" s="70" t="s">
        <v>403</v>
      </c>
      <c r="F60" s="63" t="s">
        <v>384</v>
      </c>
      <c r="G60" s="63" t="s">
        <v>626</v>
      </c>
      <c r="H60" s="63" t="s">
        <v>98</v>
      </c>
      <c r="I60" s="63" t="s">
        <v>406</v>
      </c>
      <c r="J60" s="63" t="s">
        <v>388</v>
      </c>
      <c r="K60" s="63">
        <v>7768</v>
      </c>
      <c r="L60" s="63" t="s">
        <v>627</v>
      </c>
      <c r="M60" s="63" t="s">
        <v>365</v>
      </c>
      <c r="N60" s="63" t="s">
        <v>365</v>
      </c>
      <c r="O60" s="70" t="s">
        <v>628</v>
      </c>
      <c r="P60" s="64">
        <v>47</v>
      </c>
      <c r="Q60" s="63" t="s">
        <v>629</v>
      </c>
      <c r="R60" s="63" t="s">
        <v>630</v>
      </c>
      <c r="S60" s="63" t="s">
        <v>376</v>
      </c>
      <c r="T60" s="63" t="s">
        <v>631</v>
      </c>
      <c r="U60" s="63" t="s">
        <v>632</v>
      </c>
      <c r="V60" s="63" t="s">
        <v>633</v>
      </c>
      <c r="W60" s="92">
        <v>44348</v>
      </c>
      <c r="X60" s="92">
        <v>44561</v>
      </c>
      <c r="Y60" s="66">
        <v>0</v>
      </c>
      <c r="Z60" s="63" t="s">
        <v>365</v>
      </c>
      <c r="AA60" s="66">
        <v>0</v>
      </c>
      <c r="AB60" s="94" t="s">
        <v>365</v>
      </c>
      <c r="AC60" s="66">
        <v>1</v>
      </c>
      <c r="AD60" s="94" t="s">
        <v>634</v>
      </c>
      <c r="AE60" s="66">
        <v>1</v>
      </c>
      <c r="AF60" s="94" t="s">
        <v>635</v>
      </c>
      <c r="AG60" s="68" t="s">
        <v>600</v>
      </c>
      <c r="AH60" s="122"/>
      <c r="AI60" s="122"/>
      <c r="AJ60" s="122"/>
      <c r="AK60" s="88"/>
      <c r="AL60" s="126">
        <v>0</v>
      </c>
      <c r="AM60" s="88"/>
      <c r="AN60" s="88"/>
      <c r="AO60" s="88"/>
      <c r="AP60" s="88"/>
      <c r="AQ60" s="88"/>
      <c r="AR60" s="88"/>
      <c r="AS60" s="88"/>
      <c r="AT60" s="142"/>
      <c r="AU60" s="259">
        <f>+Tabla3[[#This Row],[I Trimestre ]]+Tabla3[[#This Row],[II Trimestre ]]+Tabla3[[#This Row],[III Trimestre ]]+Tabla3[[#This Row],[IV Trimestre ]]</f>
        <v>2</v>
      </c>
      <c r="AV60" s="259">
        <f t="shared" si="3"/>
        <v>0</v>
      </c>
      <c r="AW60" s="173">
        <f t="shared" si="1"/>
        <v>0</v>
      </c>
      <c r="AX60" s="264"/>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67"/>
      <c r="DK60" s="167"/>
      <c r="DL60" s="167"/>
      <c r="DM60" s="167"/>
      <c r="DN60" s="167"/>
      <c r="DO60" s="167"/>
      <c r="DP60" s="167"/>
      <c r="DQ60" s="167"/>
      <c r="DR60" s="167"/>
      <c r="DS60" s="167"/>
      <c r="DT60" s="167"/>
      <c r="DU60" s="167"/>
      <c r="DV60" s="167"/>
      <c r="DW60" s="167"/>
      <c r="DX60" s="167"/>
      <c r="DY60" s="167"/>
      <c r="DZ60" s="167"/>
      <c r="EA60" s="167"/>
      <c r="EB60" s="167"/>
      <c r="EC60" s="167"/>
      <c r="ED60" s="167"/>
      <c r="EE60" s="167"/>
      <c r="EF60" s="167"/>
      <c r="EG60" s="167"/>
      <c r="EH60" s="167"/>
      <c r="EI60" s="167"/>
      <c r="EJ60" s="167"/>
      <c r="EK60" s="167"/>
      <c r="EL60" s="167"/>
      <c r="EM60" s="167"/>
      <c r="EN60" s="167"/>
      <c r="EO60" s="167"/>
      <c r="EP60" s="167"/>
      <c r="EQ60" s="167"/>
      <c r="ER60" s="167"/>
      <c r="ES60" s="167"/>
      <c r="ET60" s="167"/>
      <c r="EU60" s="167"/>
      <c r="EV60" s="167"/>
      <c r="EW60" s="167"/>
      <c r="EX60" s="167"/>
      <c r="EY60" s="167"/>
      <c r="EZ60" s="167"/>
      <c r="FA60" s="167"/>
      <c r="FB60" s="167"/>
      <c r="FC60" s="167"/>
      <c r="FD60" s="167"/>
      <c r="FE60" s="167"/>
      <c r="FF60" s="167"/>
      <c r="FG60" s="167"/>
      <c r="FH60" s="167"/>
      <c r="FI60" s="167"/>
      <c r="FJ60" s="167"/>
      <c r="FK60" s="167"/>
      <c r="FL60" s="167"/>
      <c r="FM60" s="167"/>
      <c r="FN60" s="167"/>
      <c r="FO60" s="167"/>
      <c r="FP60" s="167"/>
      <c r="FQ60" s="167"/>
      <c r="FR60" s="167"/>
      <c r="FS60" s="167"/>
      <c r="FT60" s="167"/>
      <c r="FU60" s="167"/>
      <c r="FV60" s="167"/>
      <c r="FW60" s="167"/>
      <c r="FX60" s="167"/>
      <c r="FY60" s="167"/>
      <c r="FZ60" s="167"/>
      <c r="GA60" s="167"/>
      <c r="GB60" s="167"/>
      <c r="GC60" s="167"/>
      <c r="GD60" s="167"/>
      <c r="GE60" s="167"/>
      <c r="GF60" s="167"/>
      <c r="GG60" s="167"/>
      <c r="GH60" s="167"/>
      <c r="GI60" s="167"/>
      <c r="GJ60" s="167"/>
      <c r="GK60" s="167"/>
      <c r="GL60" s="167"/>
      <c r="GM60" s="167"/>
      <c r="GN60" s="167"/>
      <c r="GO60" s="167"/>
      <c r="GP60" s="167"/>
      <c r="GQ60" s="167"/>
      <c r="GR60" s="167"/>
      <c r="GS60" s="167"/>
      <c r="GT60" s="167"/>
      <c r="GU60" s="167"/>
      <c r="GV60" s="167"/>
      <c r="GW60" s="167"/>
      <c r="GX60" s="167"/>
      <c r="GY60" s="167"/>
    </row>
    <row r="61" spans="1:207" s="146" customFormat="1" ht="229.5" customHeight="1" x14ac:dyDescent="0.25">
      <c r="A61" s="163"/>
      <c r="B61" s="63">
        <v>546</v>
      </c>
      <c r="C61" s="70" t="s">
        <v>366</v>
      </c>
      <c r="D61" s="63" t="s">
        <v>367</v>
      </c>
      <c r="E61" s="70" t="s">
        <v>403</v>
      </c>
      <c r="F61" s="63" t="s">
        <v>384</v>
      </c>
      <c r="G61" s="63" t="s">
        <v>636</v>
      </c>
      <c r="H61" s="63" t="s">
        <v>602</v>
      </c>
      <c r="I61" s="63" t="s">
        <v>406</v>
      </c>
      <c r="J61" s="63" t="s">
        <v>388</v>
      </c>
      <c r="K61" s="63" t="s">
        <v>523</v>
      </c>
      <c r="L61" s="63" t="s">
        <v>637</v>
      </c>
      <c r="M61" s="63" t="s">
        <v>365</v>
      </c>
      <c r="N61" s="63" t="s">
        <v>365</v>
      </c>
      <c r="O61" s="70" t="s">
        <v>638</v>
      </c>
      <c r="P61" s="64">
        <v>48</v>
      </c>
      <c r="Q61" s="63" t="s">
        <v>639</v>
      </c>
      <c r="R61" s="63" t="s">
        <v>640</v>
      </c>
      <c r="S61" s="63" t="s">
        <v>376</v>
      </c>
      <c r="T61" s="63" t="s">
        <v>641</v>
      </c>
      <c r="U61" s="63" t="s">
        <v>642</v>
      </c>
      <c r="V61" s="63" t="s">
        <v>643</v>
      </c>
      <c r="W61" s="65">
        <v>44348</v>
      </c>
      <c r="X61" s="65">
        <v>44561</v>
      </c>
      <c r="Y61" s="66">
        <v>0</v>
      </c>
      <c r="Z61" s="67" t="s">
        <v>365</v>
      </c>
      <c r="AA61" s="66">
        <v>0</v>
      </c>
      <c r="AB61" s="67" t="s">
        <v>365</v>
      </c>
      <c r="AC61" s="66">
        <v>1</v>
      </c>
      <c r="AD61" s="66" t="s">
        <v>644</v>
      </c>
      <c r="AE61" s="66">
        <v>1</v>
      </c>
      <c r="AF61" s="67" t="s">
        <v>645</v>
      </c>
      <c r="AG61" s="68" t="s">
        <v>600</v>
      </c>
      <c r="AH61" s="122">
        <v>0</v>
      </c>
      <c r="AI61" s="227"/>
      <c r="AJ61" s="122" t="s">
        <v>439</v>
      </c>
      <c r="AK61" s="88"/>
      <c r="AL61" s="126">
        <v>0</v>
      </c>
      <c r="AM61" s="88"/>
      <c r="AN61" s="88"/>
      <c r="AO61" s="88"/>
      <c r="AP61" s="88"/>
      <c r="AQ61" s="88"/>
      <c r="AR61" s="88"/>
      <c r="AS61" s="88"/>
      <c r="AU61" s="259">
        <f>+Tabla3[[#This Row],[I Trimestre ]]+Tabla3[[#This Row],[II Trimestre ]]+Tabla3[[#This Row],[III Trimestre ]]+Tabla3[[#This Row],[IV Trimestre ]]</f>
        <v>2</v>
      </c>
      <c r="AV61" s="259">
        <f t="shared" si="3"/>
        <v>0</v>
      </c>
      <c r="AW61" s="173">
        <f t="shared" si="1"/>
        <v>0</v>
      </c>
      <c r="AX61" s="260" t="s">
        <v>439</v>
      </c>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c r="EZ61" s="163"/>
      <c r="FA61" s="163"/>
      <c r="FB61" s="163"/>
      <c r="FC61" s="163"/>
      <c r="FD61" s="163"/>
      <c r="FE61" s="163"/>
      <c r="FF61" s="163"/>
      <c r="FG61" s="163"/>
      <c r="FH61" s="163"/>
      <c r="FI61" s="163"/>
      <c r="FJ61" s="163"/>
      <c r="FK61" s="163"/>
      <c r="FL61" s="163"/>
      <c r="FM61" s="163"/>
      <c r="FN61" s="163"/>
      <c r="FO61" s="163"/>
      <c r="FP61" s="163"/>
      <c r="FQ61" s="163"/>
      <c r="FR61" s="163"/>
      <c r="FS61" s="163"/>
      <c r="FT61" s="163"/>
      <c r="FU61" s="163"/>
      <c r="FV61" s="163"/>
      <c r="FW61" s="163"/>
      <c r="FX61" s="163"/>
      <c r="FY61" s="163"/>
      <c r="FZ61" s="163"/>
      <c r="GA61" s="163"/>
      <c r="GB61" s="163"/>
      <c r="GC61" s="163"/>
      <c r="GD61" s="163"/>
      <c r="GE61" s="163"/>
      <c r="GF61" s="163"/>
      <c r="GG61" s="163"/>
      <c r="GH61" s="163"/>
      <c r="GI61" s="163"/>
      <c r="GJ61" s="163"/>
      <c r="GK61" s="163"/>
      <c r="GL61" s="163"/>
      <c r="GM61" s="163"/>
      <c r="GN61" s="163"/>
      <c r="GO61" s="163"/>
      <c r="GP61" s="163"/>
      <c r="GQ61" s="163"/>
      <c r="GR61" s="163"/>
      <c r="GS61" s="163"/>
      <c r="GT61" s="163"/>
      <c r="GU61" s="163"/>
      <c r="GV61" s="163"/>
      <c r="GW61" s="163"/>
      <c r="GX61" s="163"/>
      <c r="GY61" s="163"/>
    </row>
    <row r="62" spans="1:207" s="142" customFormat="1" ht="119.25" customHeight="1" x14ac:dyDescent="0.25">
      <c r="A62" s="165"/>
      <c r="B62" s="63">
        <v>25</v>
      </c>
      <c r="C62" s="70" t="s">
        <v>366</v>
      </c>
      <c r="D62" s="63" t="s">
        <v>367</v>
      </c>
      <c r="E62" s="70" t="s">
        <v>646</v>
      </c>
      <c r="F62" s="63" t="s">
        <v>647</v>
      </c>
      <c r="G62" s="101" t="s">
        <v>648</v>
      </c>
      <c r="H62" s="102" t="s">
        <v>649</v>
      </c>
      <c r="I62" s="102" t="s">
        <v>650</v>
      </c>
      <c r="J62" s="101" t="s">
        <v>651</v>
      </c>
      <c r="K62" s="101" t="s">
        <v>652</v>
      </c>
      <c r="L62" s="101" t="s">
        <v>653</v>
      </c>
      <c r="M62" s="101" t="s">
        <v>365</v>
      </c>
      <c r="N62" s="102" t="s">
        <v>654</v>
      </c>
      <c r="O62" s="101" t="s">
        <v>655</v>
      </c>
      <c r="P62" s="64">
        <v>49</v>
      </c>
      <c r="Q62" s="101" t="s">
        <v>656</v>
      </c>
      <c r="R62" s="101" t="s">
        <v>657</v>
      </c>
      <c r="S62" s="63" t="s">
        <v>658</v>
      </c>
      <c r="T62" s="101" t="s">
        <v>659</v>
      </c>
      <c r="U62" s="102" t="s">
        <v>660</v>
      </c>
      <c r="V62" s="101" t="s">
        <v>661</v>
      </c>
      <c r="W62" s="103">
        <v>44197</v>
      </c>
      <c r="X62" s="103">
        <v>44561</v>
      </c>
      <c r="Y62" s="71">
        <v>0.25</v>
      </c>
      <c r="Z62" s="71" t="s">
        <v>662</v>
      </c>
      <c r="AA62" s="328">
        <v>0.5</v>
      </c>
      <c r="AB62" s="71" t="s">
        <v>662</v>
      </c>
      <c r="AC62" s="71">
        <v>0.75</v>
      </c>
      <c r="AD62" s="71" t="s">
        <v>662</v>
      </c>
      <c r="AE62" s="71">
        <v>1</v>
      </c>
      <c r="AF62" s="71" t="s">
        <v>663</v>
      </c>
      <c r="AG62" s="71" t="s">
        <v>664</v>
      </c>
      <c r="AH62" s="228">
        <v>0.25</v>
      </c>
      <c r="AI62" s="126">
        <v>1</v>
      </c>
      <c r="AJ62" s="241" t="s">
        <v>665</v>
      </c>
      <c r="AK62" s="350">
        <v>0.5</v>
      </c>
      <c r="AL62" s="126">
        <f>+AK62/Tabla3[[#This Row],[II Trimestre ]]</f>
        <v>1</v>
      </c>
      <c r="AM62" s="274" t="s">
        <v>666</v>
      </c>
      <c r="AN62" s="199"/>
      <c r="AO62" s="88"/>
      <c r="AP62" s="88"/>
      <c r="AQ62" s="199"/>
      <c r="AR62" s="88"/>
      <c r="AS62" s="88"/>
      <c r="AU62" s="261">
        <f>+Tabla3[[#This Row],[IV Trimestre ]]</f>
        <v>1</v>
      </c>
      <c r="AV62" s="262">
        <f>+Tabla1[[#This Row],[II seguimiento ( abril a junio)]]</f>
        <v>0.5</v>
      </c>
      <c r="AW62" s="173">
        <f t="shared" si="1"/>
        <v>0.5</v>
      </c>
      <c r="AX62" s="264"/>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row>
    <row r="63" spans="1:207" s="146" customFormat="1" ht="119.25" customHeight="1" x14ac:dyDescent="0.25">
      <c r="A63" s="163"/>
      <c r="B63" s="63">
        <v>25</v>
      </c>
      <c r="C63" s="70" t="s">
        <v>419</v>
      </c>
      <c r="D63" s="63" t="s">
        <v>420</v>
      </c>
      <c r="E63" s="70" t="s">
        <v>646</v>
      </c>
      <c r="F63" s="63" t="s">
        <v>647</v>
      </c>
      <c r="G63" s="101" t="s">
        <v>648</v>
      </c>
      <c r="H63" s="102" t="s">
        <v>649</v>
      </c>
      <c r="I63" s="102" t="s">
        <v>650</v>
      </c>
      <c r="J63" s="101" t="s">
        <v>651</v>
      </c>
      <c r="K63" s="101" t="s">
        <v>652</v>
      </c>
      <c r="L63" s="101" t="s">
        <v>653</v>
      </c>
      <c r="M63" s="101" t="s">
        <v>365</v>
      </c>
      <c r="N63" s="102" t="s">
        <v>654</v>
      </c>
      <c r="O63" s="101" t="s">
        <v>667</v>
      </c>
      <c r="P63" s="64">
        <v>50</v>
      </c>
      <c r="Q63" s="101" t="s">
        <v>668</v>
      </c>
      <c r="R63" s="101" t="s">
        <v>669</v>
      </c>
      <c r="S63" s="63" t="s">
        <v>658</v>
      </c>
      <c r="T63" s="101" t="s">
        <v>670</v>
      </c>
      <c r="U63" s="102" t="s">
        <v>660</v>
      </c>
      <c r="V63" s="101" t="s">
        <v>661</v>
      </c>
      <c r="W63" s="103">
        <v>44197</v>
      </c>
      <c r="X63" s="103">
        <v>44561</v>
      </c>
      <c r="Y63" s="71">
        <v>0.25</v>
      </c>
      <c r="Z63" s="71" t="s">
        <v>662</v>
      </c>
      <c r="AA63" s="328">
        <v>0.5</v>
      </c>
      <c r="AB63" s="71" t="s">
        <v>662</v>
      </c>
      <c r="AC63" s="71">
        <v>0.75</v>
      </c>
      <c r="AD63" s="71" t="s">
        <v>662</v>
      </c>
      <c r="AE63" s="71">
        <v>1</v>
      </c>
      <c r="AF63" s="71" t="s">
        <v>663</v>
      </c>
      <c r="AG63" s="71" t="s">
        <v>664</v>
      </c>
      <c r="AH63" s="228">
        <v>0.25</v>
      </c>
      <c r="AI63" s="126">
        <v>1</v>
      </c>
      <c r="AJ63" s="241" t="s">
        <v>671</v>
      </c>
      <c r="AK63" s="350">
        <v>0.5</v>
      </c>
      <c r="AL63" s="126">
        <f>+AK63/Tabla3[[#This Row],[II Trimestre ]]</f>
        <v>1</v>
      </c>
      <c r="AM63" s="274" t="s">
        <v>672</v>
      </c>
      <c r="AN63" s="199"/>
      <c r="AO63" s="88"/>
      <c r="AP63" s="88"/>
      <c r="AQ63" s="199"/>
      <c r="AR63" s="88"/>
      <c r="AS63" s="88"/>
      <c r="AU63" s="261">
        <f>+Tabla3[[#This Row],[IV Trimestre ]]</f>
        <v>1</v>
      </c>
      <c r="AV63" s="262">
        <f>+Tabla1[[#This Row],[II seguimiento ( abril a junio)]]</f>
        <v>0.5</v>
      </c>
      <c r="AW63" s="173">
        <f t="shared" si="1"/>
        <v>0.5</v>
      </c>
      <c r="AX63" s="260"/>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3"/>
      <c r="DN63" s="163"/>
      <c r="DO63" s="163"/>
      <c r="DP63" s="163"/>
      <c r="DQ63" s="163"/>
      <c r="DR63" s="163"/>
      <c r="DS63" s="163"/>
      <c r="DT63" s="163"/>
      <c r="DU63" s="163"/>
      <c r="DV63" s="163"/>
      <c r="DW63" s="163"/>
      <c r="DX63" s="163"/>
      <c r="DY63" s="163"/>
      <c r="DZ63" s="163"/>
      <c r="EA63" s="163"/>
      <c r="EB63" s="163"/>
      <c r="EC63" s="163"/>
      <c r="ED63" s="163"/>
      <c r="EE63" s="163"/>
      <c r="EF63" s="163"/>
      <c r="EG63" s="163"/>
      <c r="EH63" s="163"/>
      <c r="EI63" s="163"/>
      <c r="EJ63" s="163"/>
      <c r="EK63" s="163"/>
      <c r="EL63" s="163"/>
      <c r="EM63" s="163"/>
      <c r="EN63" s="163"/>
      <c r="EO63" s="163"/>
      <c r="EP63" s="163"/>
      <c r="EQ63" s="163"/>
      <c r="ER63" s="163"/>
      <c r="ES63" s="163"/>
      <c r="ET63" s="163"/>
      <c r="EU63" s="163"/>
      <c r="EV63" s="163"/>
      <c r="EW63" s="163"/>
      <c r="EX63" s="163"/>
      <c r="EY63" s="163"/>
      <c r="EZ63" s="163"/>
      <c r="FA63" s="163"/>
      <c r="FB63" s="163"/>
      <c r="FC63" s="163"/>
      <c r="FD63" s="163"/>
      <c r="FE63" s="163"/>
      <c r="FF63" s="163"/>
      <c r="FG63" s="163"/>
      <c r="FH63" s="163"/>
      <c r="FI63" s="163"/>
      <c r="FJ63" s="163"/>
      <c r="FK63" s="163"/>
      <c r="FL63" s="163"/>
      <c r="FM63" s="163"/>
      <c r="FN63" s="163"/>
      <c r="FO63" s="163"/>
      <c r="FP63" s="163"/>
      <c r="FQ63" s="163"/>
      <c r="FR63" s="163"/>
      <c r="FS63" s="163"/>
      <c r="FT63" s="163"/>
      <c r="FU63" s="163"/>
      <c r="FV63" s="163"/>
      <c r="FW63" s="163"/>
      <c r="FX63" s="163"/>
      <c r="FY63" s="163"/>
      <c r="FZ63" s="163"/>
      <c r="GA63" s="163"/>
      <c r="GB63" s="163"/>
      <c r="GC63" s="163"/>
      <c r="GD63" s="163"/>
      <c r="GE63" s="163"/>
      <c r="GF63" s="163"/>
      <c r="GG63" s="163"/>
      <c r="GH63" s="163"/>
      <c r="GI63" s="163"/>
      <c r="GJ63" s="163"/>
      <c r="GK63" s="163"/>
      <c r="GL63" s="163"/>
      <c r="GM63" s="163"/>
      <c r="GN63" s="163"/>
      <c r="GO63" s="163"/>
      <c r="GP63" s="163"/>
      <c r="GQ63" s="163"/>
      <c r="GR63" s="163"/>
      <c r="GS63" s="163"/>
      <c r="GT63" s="163"/>
      <c r="GU63" s="163"/>
      <c r="GV63" s="163"/>
      <c r="GW63" s="163"/>
      <c r="GX63" s="163"/>
      <c r="GY63" s="163"/>
    </row>
    <row r="64" spans="1:207" ht="234" customHeight="1" x14ac:dyDescent="0.25">
      <c r="B64" s="63" t="s">
        <v>673</v>
      </c>
      <c r="C64" s="70" t="s">
        <v>674</v>
      </c>
      <c r="D64" s="63" t="s">
        <v>675</v>
      </c>
      <c r="E64" s="70" t="s">
        <v>403</v>
      </c>
      <c r="F64" s="63" t="s">
        <v>676</v>
      </c>
      <c r="G64" s="63" t="s">
        <v>677</v>
      </c>
      <c r="H64" s="63" t="s">
        <v>678</v>
      </c>
      <c r="I64" s="63" t="s">
        <v>17</v>
      </c>
      <c r="J64" s="63" t="s">
        <v>679</v>
      </c>
      <c r="K64" s="63" t="s">
        <v>680</v>
      </c>
      <c r="L64" s="63" t="s">
        <v>681</v>
      </c>
      <c r="M64" s="63" t="s">
        <v>365</v>
      </c>
      <c r="N64" s="63" t="s">
        <v>682</v>
      </c>
      <c r="O64" s="70" t="s">
        <v>683</v>
      </c>
      <c r="P64" s="64">
        <v>51</v>
      </c>
      <c r="Q64" s="63" t="s">
        <v>684</v>
      </c>
      <c r="R64" s="63" t="s">
        <v>685</v>
      </c>
      <c r="S64" s="63" t="s">
        <v>394</v>
      </c>
      <c r="T64" s="63" t="s">
        <v>686</v>
      </c>
      <c r="U64" s="63" t="s">
        <v>687</v>
      </c>
      <c r="V64" s="63" t="s">
        <v>688</v>
      </c>
      <c r="W64" s="92">
        <v>44228</v>
      </c>
      <c r="X64" s="92">
        <v>44531</v>
      </c>
      <c r="Y64" s="93">
        <v>1</v>
      </c>
      <c r="Z64" s="63" t="s">
        <v>689</v>
      </c>
      <c r="AA64" s="326">
        <v>1</v>
      </c>
      <c r="AB64" s="63" t="s">
        <v>689</v>
      </c>
      <c r="AC64" s="93">
        <v>1</v>
      </c>
      <c r="AD64" s="63" t="s">
        <v>690</v>
      </c>
      <c r="AE64" s="93">
        <v>1</v>
      </c>
      <c r="AF64" s="63" t="s">
        <v>689</v>
      </c>
      <c r="AG64" s="68" t="s">
        <v>691</v>
      </c>
      <c r="AH64" s="228">
        <v>1</v>
      </c>
      <c r="AI64" s="126">
        <f t="shared" ref="AI64:AI68" si="4">+AH64/Y64</f>
        <v>1</v>
      </c>
      <c r="AJ64" s="234" t="s">
        <v>692</v>
      </c>
      <c r="AK64" s="350">
        <v>1</v>
      </c>
      <c r="AL64" s="126">
        <f>+AK64/Tabla3[[#This Row],[II Trimestre ]]</f>
        <v>1</v>
      </c>
      <c r="AM64" s="376" t="s">
        <v>693</v>
      </c>
      <c r="AN64" s="199"/>
      <c r="AO64" s="88"/>
      <c r="AP64" s="88"/>
      <c r="AQ64" s="199"/>
      <c r="AR64" s="88"/>
      <c r="AS64" s="88"/>
      <c r="AT64" s="139"/>
      <c r="AU64" s="261">
        <f>+(Tabla3[[#This Row],[I Trimestre ]]+Tabla3[[#This Row],[II Trimestre ]]+Tabla3[[#This Row],[III Trimestre ]]+Tabla3[[#This Row],[IV Trimestre ]])/4</f>
        <v>1</v>
      </c>
      <c r="AV64" s="262">
        <f>+(AH64+AK64+AN64+AQ64)/4</f>
        <v>0.5</v>
      </c>
      <c r="AW64" s="173">
        <f t="shared" si="1"/>
        <v>0.5</v>
      </c>
      <c r="AX64" s="263"/>
    </row>
    <row r="65" spans="2:50" ht="282" customHeight="1" x14ac:dyDescent="0.25">
      <c r="B65" s="63" t="s">
        <v>673</v>
      </c>
      <c r="C65" s="70" t="s">
        <v>674</v>
      </c>
      <c r="D65" s="63" t="s">
        <v>675</v>
      </c>
      <c r="E65" s="70" t="s">
        <v>694</v>
      </c>
      <c r="F65" s="63" t="s">
        <v>384</v>
      </c>
      <c r="G65" s="63" t="s">
        <v>677</v>
      </c>
      <c r="H65" s="63" t="s">
        <v>678</v>
      </c>
      <c r="I65" s="63" t="s">
        <v>17</v>
      </c>
      <c r="J65" s="63" t="s">
        <v>679</v>
      </c>
      <c r="K65" s="63" t="s">
        <v>695</v>
      </c>
      <c r="L65" s="63" t="s">
        <v>681</v>
      </c>
      <c r="M65" s="63" t="s">
        <v>365</v>
      </c>
      <c r="N65" s="63" t="s">
        <v>696</v>
      </c>
      <c r="O65" s="70" t="s">
        <v>683</v>
      </c>
      <c r="P65" s="64">
        <v>52</v>
      </c>
      <c r="Q65" s="63" t="s">
        <v>684</v>
      </c>
      <c r="R65" s="63" t="s">
        <v>685</v>
      </c>
      <c r="S65" s="63" t="s">
        <v>697</v>
      </c>
      <c r="T65" s="63" t="s">
        <v>686</v>
      </c>
      <c r="U65" s="104" t="s">
        <v>687</v>
      </c>
      <c r="V65" s="63" t="s">
        <v>688</v>
      </c>
      <c r="W65" s="92">
        <v>44228</v>
      </c>
      <c r="X65" s="92">
        <v>44531</v>
      </c>
      <c r="Y65" s="93">
        <v>1</v>
      </c>
      <c r="Z65" s="63" t="s">
        <v>689</v>
      </c>
      <c r="AA65" s="326">
        <v>1</v>
      </c>
      <c r="AB65" s="94" t="s">
        <v>689</v>
      </c>
      <c r="AC65" s="93">
        <v>1</v>
      </c>
      <c r="AD65" s="94" t="s">
        <v>690</v>
      </c>
      <c r="AE65" s="93">
        <v>1</v>
      </c>
      <c r="AF65" s="94" t="s">
        <v>689</v>
      </c>
      <c r="AG65" s="68" t="s">
        <v>698</v>
      </c>
      <c r="AH65" s="126">
        <v>1</v>
      </c>
      <c r="AI65" s="126">
        <f t="shared" si="4"/>
        <v>1</v>
      </c>
      <c r="AJ65" s="235" t="s">
        <v>699</v>
      </c>
      <c r="AK65" s="354">
        <v>1</v>
      </c>
      <c r="AL65" s="126">
        <f>+AK65/Tabla3[[#This Row],[II Trimestre ]]</f>
        <v>1</v>
      </c>
      <c r="AM65" s="88" t="s">
        <v>700</v>
      </c>
      <c r="AN65" s="88"/>
      <c r="AO65" s="88"/>
      <c r="AP65" s="88"/>
      <c r="AQ65" s="88"/>
      <c r="AR65" s="88"/>
      <c r="AS65" s="88"/>
      <c r="AT65" s="142"/>
      <c r="AU65" s="259">
        <f>+Tabla3[[#This Row],[I Trimestre ]]+Tabla3[[#This Row],[II Trimestre ]]+Tabla3[[#This Row],[III Trimestre ]]+Tabla3[[#This Row],[IV Trimestre ]]</f>
        <v>4</v>
      </c>
      <c r="AV65" s="259">
        <f>+AH65+AK65+AN65+AQ65</f>
        <v>2</v>
      </c>
      <c r="AW65" s="173">
        <f>+(AV65/AU65)</f>
        <v>0.5</v>
      </c>
      <c r="AX65" s="264"/>
    </row>
    <row r="66" spans="2:50" ht="408" x14ac:dyDescent="0.25">
      <c r="B66" s="63" t="s">
        <v>673</v>
      </c>
      <c r="C66" s="70" t="s">
        <v>674</v>
      </c>
      <c r="D66" s="63" t="s">
        <v>675</v>
      </c>
      <c r="E66" s="70" t="s">
        <v>403</v>
      </c>
      <c r="F66" s="63" t="s">
        <v>701</v>
      </c>
      <c r="G66" s="95" t="s">
        <v>677</v>
      </c>
      <c r="H66" s="63" t="s">
        <v>678</v>
      </c>
      <c r="I66" s="63" t="s">
        <v>17</v>
      </c>
      <c r="J66" s="63" t="s">
        <v>679</v>
      </c>
      <c r="K66" s="63" t="s">
        <v>695</v>
      </c>
      <c r="L66" s="63" t="s">
        <v>681</v>
      </c>
      <c r="M66" s="63" t="s">
        <v>365</v>
      </c>
      <c r="N66" s="63" t="s">
        <v>702</v>
      </c>
      <c r="O66" s="70" t="s">
        <v>683</v>
      </c>
      <c r="P66" s="64">
        <v>53</v>
      </c>
      <c r="Q66" s="63" t="s">
        <v>684</v>
      </c>
      <c r="R66" s="63" t="s">
        <v>685</v>
      </c>
      <c r="S66" s="63" t="s">
        <v>697</v>
      </c>
      <c r="T66" s="63" t="s">
        <v>686</v>
      </c>
      <c r="U66" s="104" t="s">
        <v>687</v>
      </c>
      <c r="V66" s="95" t="s">
        <v>688</v>
      </c>
      <c r="W66" s="65">
        <v>44228</v>
      </c>
      <c r="X66" s="65">
        <v>44531</v>
      </c>
      <c r="Y66" s="93">
        <v>1</v>
      </c>
      <c r="Z66" s="63" t="s">
        <v>689</v>
      </c>
      <c r="AA66" s="326">
        <v>1</v>
      </c>
      <c r="AB66" s="63" t="s">
        <v>689</v>
      </c>
      <c r="AC66" s="93">
        <v>1</v>
      </c>
      <c r="AD66" s="63" t="s">
        <v>690</v>
      </c>
      <c r="AE66" s="93">
        <v>1</v>
      </c>
      <c r="AF66" s="63" t="s">
        <v>689</v>
      </c>
      <c r="AG66" s="68" t="s">
        <v>703</v>
      </c>
      <c r="AH66" s="228">
        <v>1</v>
      </c>
      <c r="AI66" s="126">
        <f t="shared" si="4"/>
        <v>1</v>
      </c>
      <c r="AJ66" s="236" t="s">
        <v>704</v>
      </c>
      <c r="AK66" s="350">
        <v>1</v>
      </c>
      <c r="AL66" s="126">
        <f>+AK66/Tabla3[[#This Row],[II Trimestre ]]</f>
        <v>1</v>
      </c>
      <c r="AM66" s="276" t="s">
        <v>705</v>
      </c>
      <c r="AN66" s="199"/>
      <c r="AO66" s="88"/>
      <c r="AP66" s="89"/>
      <c r="AQ66" s="199"/>
      <c r="AR66" s="88"/>
      <c r="AS66" s="89"/>
      <c r="AT66" s="139"/>
      <c r="AU66" s="261">
        <f>+(Tabla3[[#This Row],[I Trimestre ]]+Tabla3[[#This Row],[II Trimestre ]]+Tabla3[[#This Row],[III Trimestre ]]+Tabla3[[#This Row],[IV Trimestre ]])/4</f>
        <v>1</v>
      </c>
      <c r="AV66" s="262">
        <f t="shared" ref="AV66:AV67" si="5">+(AH66+AK66+AN66+AQ66)/4</f>
        <v>0.5</v>
      </c>
      <c r="AW66" s="173">
        <f t="shared" ref="AW66:AW67" si="6">+(AV66/AU66)</f>
        <v>0.5</v>
      </c>
      <c r="AX66" s="264"/>
    </row>
    <row r="67" spans="2:50" ht="225.75" customHeight="1" x14ac:dyDescent="0.25">
      <c r="B67" s="63" t="s">
        <v>673</v>
      </c>
      <c r="C67" s="70" t="s">
        <v>674</v>
      </c>
      <c r="D67" s="63" t="s">
        <v>675</v>
      </c>
      <c r="E67" s="70" t="s">
        <v>403</v>
      </c>
      <c r="F67" s="63" t="s">
        <v>384</v>
      </c>
      <c r="G67" s="95" t="s">
        <v>677</v>
      </c>
      <c r="H67" s="95" t="s">
        <v>678</v>
      </c>
      <c r="I67" s="95" t="s">
        <v>17</v>
      </c>
      <c r="J67" s="95" t="s">
        <v>679</v>
      </c>
      <c r="K67" s="95" t="s">
        <v>695</v>
      </c>
      <c r="L67" s="95" t="s">
        <v>681</v>
      </c>
      <c r="M67" s="95" t="s">
        <v>365</v>
      </c>
      <c r="N67" s="95" t="s">
        <v>706</v>
      </c>
      <c r="O67" s="96" t="s">
        <v>683</v>
      </c>
      <c r="P67" s="64">
        <v>54</v>
      </c>
      <c r="Q67" s="95" t="s">
        <v>684</v>
      </c>
      <c r="R67" s="95" t="s">
        <v>685</v>
      </c>
      <c r="S67" s="63" t="s">
        <v>697</v>
      </c>
      <c r="T67" s="95" t="s">
        <v>707</v>
      </c>
      <c r="U67" s="104" t="s">
        <v>687</v>
      </c>
      <c r="V67" s="95" t="s">
        <v>688</v>
      </c>
      <c r="W67" s="97">
        <v>44228</v>
      </c>
      <c r="X67" s="97">
        <v>44531</v>
      </c>
      <c r="Y67" s="93">
        <v>1</v>
      </c>
      <c r="Z67" s="95" t="s">
        <v>689</v>
      </c>
      <c r="AA67" s="326">
        <v>1</v>
      </c>
      <c r="AB67" s="95" t="s">
        <v>689</v>
      </c>
      <c r="AC67" s="93">
        <v>1</v>
      </c>
      <c r="AD67" s="95" t="s">
        <v>690</v>
      </c>
      <c r="AE67" s="93">
        <v>1</v>
      </c>
      <c r="AF67" s="95" t="s">
        <v>689</v>
      </c>
      <c r="AG67" s="96" t="s">
        <v>708</v>
      </c>
      <c r="AH67" s="237">
        <v>1</v>
      </c>
      <c r="AI67" s="126">
        <f t="shared" si="4"/>
        <v>1</v>
      </c>
      <c r="AJ67" s="238" t="s">
        <v>709</v>
      </c>
      <c r="AK67" s="355">
        <v>1</v>
      </c>
      <c r="AL67" s="126">
        <f>+AK67/Tabla3[[#This Row],[II Trimestre ]]</f>
        <v>1</v>
      </c>
      <c r="AM67" s="303" t="s">
        <v>710</v>
      </c>
      <c r="AN67" s="200"/>
      <c r="AO67" s="90"/>
      <c r="AP67" s="90"/>
      <c r="AQ67" s="200"/>
      <c r="AR67" s="90"/>
      <c r="AS67" s="90"/>
      <c r="AT67" s="146"/>
      <c r="AU67" s="261">
        <f>+(Tabla3[[#This Row],[I Trimestre ]]+Tabla3[[#This Row],[II Trimestre ]]+Tabla3[[#This Row],[III Trimestre ]]+Tabla3[[#This Row],[IV Trimestre ]])/4</f>
        <v>1</v>
      </c>
      <c r="AV67" s="262">
        <f t="shared" si="5"/>
        <v>0.5</v>
      </c>
      <c r="AW67" s="173">
        <f t="shared" si="6"/>
        <v>0.5</v>
      </c>
      <c r="AX67" s="242"/>
    </row>
    <row r="68" spans="2:50" ht="408" x14ac:dyDescent="0.25">
      <c r="B68" s="98" t="s">
        <v>673</v>
      </c>
      <c r="C68" s="70" t="s">
        <v>674</v>
      </c>
      <c r="D68" s="63" t="s">
        <v>675</v>
      </c>
      <c r="E68" s="70" t="s">
        <v>403</v>
      </c>
      <c r="F68" s="63" t="s">
        <v>384</v>
      </c>
      <c r="G68" s="99" t="s">
        <v>677</v>
      </c>
      <c r="H68" s="99" t="s">
        <v>678</v>
      </c>
      <c r="I68" s="99" t="s">
        <v>17</v>
      </c>
      <c r="J68" s="99" t="s">
        <v>679</v>
      </c>
      <c r="K68" s="99" t="s">
        <v>695</v>
      </c>
      <c r="L68" s="99" t="s">
        <v>681</v>
      </c>
      <c r="M68" s="99" t="s">
        <v>365</v>
      </c>
      <c r="N68" s="99" t="s">
        <v>711</v>
      </c>
      <c r="O68" s="100" t="s">
        <v>683</v>
      </c>
      <c r="P68" s="64">
        <v>55</v>
      </c>
      <c r="Q68" s="99" t="s">
        <v>684</v>
      </c>
      <c r="R68" s="99" t="s">
        <v>685</v>
      </c>
      <c r="S68" s="63" t="s">
        <v>697</v>
      </c>
      <c r="T68" s="95" t="s">
        <v>712</v>
      </c>
      <c r="U68" s="104" t="s">
        <v>687</v>
      </c>
      <c r="V68" s="99" t="s">
        <v>688</v>
      </c>
      <c r="W68" s="97">
        <v>44228</v>
      </c>
      <c r="X68" s="97">
        <v>44531</v>
      </c>
      <c r="Y68" s="93">
        <v>1</v>
      </c>
      <c r="Z68" s="99" t="s">
        <v>689</v>
      </c>
      <c r="AA68" s="326">
        <v>1</v>
      </c>
      <c r="AB68" s="99" t="s">
        <v>689</v>
      </c>
      <c r="AC68" s="93">
        <v>1</v>
      </c>
      <c r="AD68" s="99" t="s">
        <v>690</v>
      </c>
      <c r="AE68" s="93">
        <v>1</v>
      </c>
      <c r="AF68" s="99" t="s">
        <v>689</v>
      </c>
      <c r="AG68" s="96" t="s">
        <v>713</v>
      </c>
      <c r="AH68" s="126">
        <v>1</v>
      </c>
      <c r="AI68" s="126">
        <f t="shared" si="4"/>
        <v>1</v>
      </c>
      <c r="AJ68" s="230" t="s">
        <v>714</v>
      </c>
      <c r="AK68" s="356">
        <v>1</v>
      </c>
      <c r="AL68" s="126">
        <f>+AK68/Tabla3[[#This Row],[II Trimestre ]]</f>
        <v>1</v>
      </c>
      <c r="AM68" s="184" t="s">
        <v>715</v>
      </c>
      <c r="AN68" s="184"/>
      <c r="AO68" s="184"/>
      <c r="AP68" s="184"/>
      <c r="AQ68" s="184"/>
      <c r="AR68" s="184"/>
      <c r="AS68" s="184"/>
      <c r="AT68" s="146"/>
      <c r="AU68" s="259">
        <f>+Tabla3[[#This Row],[I Trimestre ]]+Tabla3[[#This Row],[II Trimestre ]]+Tabla3[[#This Row],[III Trimestre ]]+Tabla3[[#This Row],[IV Trimestre ]]</f>
        <v>4</v>
      </c>
      <c r="AV68" s="259">
        <f t="shared" ref="AV68:AV82" si="7">+AH68+AK68+AN68+AQ68</f>
        <v>2</v>
      </c>
      <c r="AW68" s="173">
        <f t="shared" si="1"/>
        <v>0.5</v>
      </c>
      <c r="AX68" s="243"/>
    </row>
    <row r="69" spans="2:50" ht="408" x14ac:dyDescent="0.25">
      <c r="B69" s="63" t="s">
        <v>673</v>
      </c>
      <c r="C69" s="70" t="s">
        <v>674</v>
      </c>
      <c r="D69" s="63" t="s">
        <v>675</v>
      </c>
      <c r="E69" s="70" t="s">
        <v>403</v>
      </c>
      <c r="F69" s="63" t="s">
        <v>384</v>
      </c>
      <c r="G69" s="63" t="s">
        <v>677</v>
      </c>
      <c r="H69" s="63" t="s">
        <v>678</v>
      </c>
      <c r="I69" s="63" t="s">
        <v>17</v>
      </c>
      <c r="J69" s="63" t="s">
        <v>679</v>
      </c>
      <c r="K69" s="63" t="s">
        <v>695</v>
      </c>
      <c r="L69" s="63" t="s">
        <v>681</v>
      </c>
      <c r="M69" s="63" t="s">
        <v>365</v>
      </c>
      <c r="N69" s="63" t="s">
        <v>682</v>
      </c>
      <c r="O69" s="70" t="s">
        <v>683</v>
      </c>
      <c r="P69" s="64">
        <v>56</v>
      </c>
      <c r="Q69" s="63" t="s">
        <v>716</v>
      </c>
      <c r="R69" s="63" t="s">
        <v>717</v>
      </c>
      <c r="S69" s="63" t="s">
        <v>376</v>
      </c>
      <c r="T69" s="63" t="s">
        <v>718</v>
      </c>
      <c r="U69" s="63" t="s">
        <v>719</v>
      </c>
      <c r="V69" s="63" t="s">
        <v>720</v>
      </c>
      <c r="W69" s="65">
        <v>44470</v>
      </c>
      <c r="X69" s="65">
        <v>44560</v>
      </c>
      <c r="Y69" s="66">
        <v>0</v>
      </c>
      <c r="Z69" s="67" t="s">
        <v>365</v>
      </c>
      <c r="AA69" s="66">
        <v>0</v>
      </c>
      <c r="AB69" s="67" t="s">
        <v>365</v>
      </c>
      <c r="AC69" s="66">
        <v>0</v>
      </c>
      <c r="AD69" s="67" t="s">
        <v>365</v>
      </c>
      <c r="AE69" s="66">
        <v>1</v>
      </c>
      <c r="AF69" s="67" t="s">
        <v>721</v>
      </c>
      <c r="AG69" s="68" t="s">
        <v>217</v>
      </c>
      <c r="AH69" s="122"/>
      <c r="AI69" s="227"/>
      <c r="AJ69" s="122"/>
      <c r="AK69" s="88"/>
      <c r="AL69" s="126">
        <v>0</v>
      </c>
      <c r="AM69" s="88"/>
      <c r="AN69" s="88"/>
      <c r="AO69" s="88"/>
      <c r="AP69" s="88"/>
      <c r="AQ69" s="88"/>
      <c r="AR69" s="88"/>
      <c r="AS69" s="88"/>
      <c r="AT69" s="146"/>
      <c r="AU69" s="259">
        <f>+Tabla3[[#This Row],[I Trimestre ]]+Tabla3[[#This Row],[II Trimestre ]]+Tabla3[[#This Row],[III Trimestre ]]+Tabla3[[#This Row],[IV Trimestre ]]</f>
        <v>1</v>
      </c>
      <c r="AV69" s="259">
        <f t="shared" si="7"/>
        <v>0</v>
      </c>
      <c r="AW69" s="173">
        <f t="shared" si="1"/>
        <v>0</v>
      </c>
      <c r="AX69" s="260"/>
    </row>
    <row r="70" spans="2:50" ht="334.5" customHeight="1" x14ac:dyDescent="0.25">
      <c r="B70" s="63" t="s">
        <v>722</v>
      </c>
      <c r="C70" s="70" t="s">
        <v>674</v>
      </c>
      <c r="D70" s="63" t="s">
        <v>675</v>
      </c>
      <c r="E70" s="70" t="s">
        <v>403</v>
      </c>
      <c r="F70" s="63" t="s">
        <v>384</v>
      </c>
      <c r="G70" s="63" t="s">
        <v>723</v>
      </c>
      <c r="H70" s="63" t="s">
        <v>724</v>
      </c>
      <c r="I70" s="63" t="s">
        <v>725</v>
      </c>
      <c r="J70" s="63" t="s">
        <v>726</v>
      </c>
      <c r="K70" s="63" t="s">
        <v>727</v>
      </c>
      <c r="L70" s="63" t="s">
        <v>728</v>
      </c>
      <c r="M70" s="63" t="s">
        <v>365</v>
      </c>
      <c r="N70" s="63" t="s">
        <v>729</v>
      </c>
      <c r="O70" s="70" t="s">
        <v>730</v>
      </c>
      <c r="P70" s="64">
        <v>57</v>
      </c>
      <c r="Q70" s="63" t="s">
        <v>731</v>
      </c>
      <c r="R70" s="72" t="s">
        <v>732</v>
      </c>
      <c r="S70" s="63" t="s">
        <v>376</v>
      </c>
      <c r="T70" s="63" t="s">
        <v>733</v>
      </c>
      <c r="U70" s="63" t="s">
        <v>734</v>
      </c>
      <c r="V70" s="63" t="s">
        <v>735</v>
      </c>
      <c r="W70" s="65">
        <v>44348</v>
      </c>
      <c r="X70" s="65">
        <v>44378</v>
      </c>
      <c r="Y70" s="66">
        <v>0</v>
      </c>
      <c r="Z70" s="67" t="s">
        <v>365</v>
      </c>
      <c r="AA70" s="325">
        <v>1</v>
      </c>
      <c r="AB70" s="67" t="s">
        <v>736</v>
      </c>
      <c r="AC70" s="66">
        <v>0</v>
      </c>
      <c r="AD70" s="67" t="s">
        <v>365</v>
      </c>
      <c r="AE70" s="66">
        <v>0</v>
      </c>
      <c r="AF70" s="67" t="s">
        <v>365</v>
      </c>
      <c r="AG70" s="96" t="s">
        <v>713</v>
      </c>
      <c r="AH70" s="122"/>
      <c r="AI70" s="227"/>
      <c r="AJ70" s="122"/>
      <c r="AK70" s="349">
        <v>1</v>
      </c>
      <c r="AL70" s="126">
        <f>+AK70/Tabla3[[#This Row],[II Trimestre ]]</f>
        <v>1</v>
      </c>
      <c r="AM70" s="88" t="s">
        <v>737</v>
      </c>
      <c r="AN70" s="88"/>
      <c r="AO70" s="88"/>
      <c r="AP70" s="88"/>
      <c r="AQ70" s="88"/>
      <c r="AR70" s="88"/>
      <c r="AS70" s="88"/>
      <c r="AT70" s="146"/>
      <c r="AU70" s="259">
        <f>+Tabla3[[#This Row],[I Trimestre ]]+Tabla3[[#This Row],[II Trimestre ]]+Tabla3[[#This Row],[III Trimestre ]]+Tabla3[[#This Row],[IV Trimestre ]]</f>
        <v>1</v>
      </c>
      <c r="AV70" s="259">
        <f t="shared" si="7"/>
        <v>1</v>
      </c>
      <c r="AW70" s="173">
        <f t="shared" si="1"/>
        <v>1</v>
      </c>
      <c r="AX70" s="260"/>
    </row>
    <row r="71" spans="2:50" ht="176.25" customHeight="1" x14ac:dyDescent="0.25">
      <c r="B71" s="63" t="s">
        <v>722</v>
      </c>
      <c r="C71" s="70" t="s">
        <v>674</v>
      </c>
      <c r="D71" s="63" t="s">
        <v>675</v>
      </c>
      <c r="E71" s="70" t="s">
        <v>403</v>
      </c>
      <c r="F71" s="63" t="s">
        <v>384</v>
      </c>
      <c r="G71" s="63" t="s">
        <v>723</v>
      </c>
      <c r="H71" s="63" t="s">
        <v>724</v>
      </c>
      <c r="I71" s="63" t="s">
        <v>725</v>
      </c>
      <c r="J71" s="63" t="s">
        <v>726</v>
      </c>
      <c r="K71" s="63" t="s">
        <v>738</v>
      </c>
      <c r="L71" s="63" t="s">
        <v>728</v>
      </c>
      <c r="M71" s="63" t="s">
        <v>365</v>
      </c>
      <c r="N71" s="63" t="s">
        <v>739</v>
      </c>
      <c r="O71" s="70" t="s">
        <v>740</v>
      </c>
      <c r="P71" s="64">
        <v>58</v>
      </c>
      <c r="Q71" s="63" t="s">
        <v>741</v>
      </c>
      <c r="R71" s="72" t="s">
        <v>732</v>
      </c>
      <c r="S71" s="72" t="s">
        <v>376</v>
      </c>
      <c r="T71" s="72" t="s">
        <v>733</v>
      </c>
      <c r="U71" s="72" t="s">
        <v>742</v>
      </c>
      <c r="V71" s="63" t="s">
        <v>735</v>
      </c>
      <c r="W71" s="65">
        <v>44348</v>
      </c>
      <c r="X71" s="65">
        <v>44378</v>
      </c>
      <c r="Y71" s="66">
        <v>0</v>
      </c>
      <c r="Z71" s="67" t="s">
        <v>365</v>
      </c>
      <c r="AA71" s="325">
        <v>1</v>
      </c>
      <c r="AB71" s="67" t="s">
        <v>736</v>
      </c>
      <c r="AC71" s="66">
        <v>0</v>
      </c>
      <c r="AD71" s="67" t="s">
        <v>365</v>
      </c>
      <c r="AE71" s="66">
        <v>0</v>
      </c>
      <c r="AF71" s="67" t="s">
        <v>365</v>
      </c>
      <c r="AG71" s="68" t="s">
        <v>703</v>
      </c>
      <c r="AH71" s="122"/>
      <c r="AI71" s="227"/>
      <c r="AJ71" s="122"/>
      <c r="AK71" s="349">
        <v>1</v>
      </c>
      <c r="AL71" s="126">
        <f>+AK71/Tabla3[[#This Row],[II Trimestre ]]</f>
        <v>1</v>
      </c>
      <c r="AM71" s="186" t="s">
        <v>743</v>
      </c>
      <c r="AN71" s="88"/>
      <c r="AO71" s="88"/>
      <c r="AP71" s="88"/>
      <c r="AQ71" s="88"/>
      <c r="AR71" s="88"/>
      <c r="AS71" s="88"/>
      <c r="AT71" s="146"/>
      <c r="AU71" s="259">
        <f>+Tabla3[[#This Row],[I Trimestre ]]+Tabla3[[#This Row],[II Trimestre ]]+Tabla3[[#This Row],[III Trimestre ]]+Tabla3[[#This Row],[IV Trimestre ]]</f>
        <v>1</v>
      </c>
      <c r="AV71" s="259">
        <f t="shared" si="7"/>
        <v>1</v>
      </c>
      <c r="AW71" s="173">
        <f t="shared" si="1"/>
        <v>1</v>
      </c>
      <c r="AX71" s="260"/>
    </row>
    <row r="72" spans="2:50" ht="137.25" customHeight="1" x14ac:dyDescent="0.25">
      <c r="B72" s="63" t="s">
        <v>722</v>
      </c>
      <c r="C72" s="70" t="s">
        <v>674</v>
      </c>
      <c r="D72" s="63" t="s">
        <v>675</v>
      </c>
      <c r="E72" s="70" t="s">
        <v>403</v>
      </c>
      <c r="F72" s="63" t="s">
        <v>384</v>
      </c>
      <c r="G72" s="95" t="s">
        <v>723</v>
      </c>
      <c r="H72" s="63" t="s">
        <v>724</v>
      </c>
      <c r="I72" s="63" t="s">
        <v>725</v>
      </c>
      <c r="J72" s="63" t="s">
        <v>726</v>
      </c>
      <c r="K72" s="63" t="s">
        <v>744</v>
      </c>
      <c r="L72" s="63" t="s">
        <v>728</v>
      </c>
      <c r="M72" s="63" t="s">
        <v>365</v>
      </c>
      <c r="N72" s="63" t="s">
        <v>745</v>
      </c>
      <c r="O72" s="70" t="s">
        <v>746</v>
      </c>
      <c r="P72" s="64">
        <v>59</v>
      </c>
      <c r="Q72" s="63" t="s">
        <v>747</v>
      </c>
      <c r="R72" s="72" t="s">
        <v>732</v>
      </c>
      <c r="S72" s="72" t="s">
        <v>376</v>
      </c>
      <c r="T72" s="72" t="s">
        <v>733</v>
      </c>
      <c r="U72" s="72" t="s">
        <v>748</v>
      </c>
      <c r="V72" s="63" t="s">
        <v>735</v>
      </c>
      <c r="W72" s="65">
        <v>44348</v>
      </c>
      <c r="X72" s="65">
        <v>44378</v>
      </c>
      <c r="Y72" s="66">
        <v>0</v>
      </c>
      <c r="Z72" s="67" t="s">
        <v>365</v>
      </c>
      <c r="AA72" s="325">
        <v>1</v>
      </c>
      <c r="AB72" s="67" t="s">
        <v>736</v>
      </c>
      <c r="AC72" s="66">
        <v>0</v>
      </c>
      <c r="AD72" s="67" t="s">
        <v>365</v>
      </c>
      <c r="AE72" s="66">
        <v>0</v>
      </c>
      <c r="AF72" s="67" t="s">
        <v>365</v>
      </c>
      <c r="AG72" s="96" t="s">
        <v>708</v>
      </c>
      <c r="AH72" s="122"/>
      <c r="AI72" s="227"/>
      <c r="AJ72" s="122"/>
      <c r="AK72" s="357">
        <v>1</v>
      </c>
      <c r="AL72" s="126">
        <f>+AK72/Tabla3[[#This Row],[II Trimestre ]]</f>
        <v>1</v>
      </c>
      <c r="AM72" s="274" t="s">
        <v>749</v>
      </c>
      <c r="AN72" s="88"/>
      <c r="AO72" s="88"/>
      <c r="AP72" s="88"/>
      <c r="AQ72" s="88"/>
      <c r="AR72" s="88"/>
      <c r="AS72" s="88"/>
      <c r="AT72" s="146"/>
      <c r="AU72" s="259">
        <f>+Tabla3[[#This Row],[I Trimestre ]]+Tabla3[[#This Row],[II Trimestre ]]+Tabla3[[#This Row],[III Trimestre ]]+Tabla3[[#This Row],[IV Trimestre ]]</f>
        <v>1</v>
      </c>
      <c r="AV72" s="259">
        <f t="shared" si="7"/>
        <v>1</v>
      </c>
      <c r="AW72" s="173">
        <f t="shared" si="1"/>
        <v>1</v>
      </c>
      <c r="AX72" s="260"/>
    </row>
    <row r="73" spans="2:50" ht="123.75" customHeight="1" x14ac:dyDescent="0.25">
      <c r="B73" s="63" t="s">
        <v>722</v>
      </c>
      <c r="C73" s="70" t="s">
        <v>674</v>
      </c>
      <c r="D73" s="63" t="s">
        <v>675</v>
      </c>
      <c r="E73" s="70" t="s">
        <v>403</v>
      </c>
      <c r="F73" s="63" t="s">
        <v>384</v>
      </c>
      <c r="G73" s="95" t="s">
        <v>723</v>
      </c>
      <c r="H73" s="63" t="s">
        <v>724</v>
      </c>
      <c r="I73" s="63" t="s">
        <v>725</v>
      </c>
      <c r="J73" s="63" t="s">
        <v>726</v>
      </c>
      <c r="K73" s="63" t="s">
        <v>744</v>
      </c>
      <c r="L73" s="63" t="s">
        <v>728</v>
      </c>
      <c r="M73" s="63" t="s">
        <v>365</v>
      </c>
      <c r="N73" s="63" t="s">
        <v>750</v>
      </c>
      <c r="O73" s="70" t="s">
        <v>751</v>
      </c>
      <c r="P73" s="64">
        <v>60</v>
      </c>
      <c r="Q73" s="63" t="s">
        <v>752</v>
      </c>
      <c r="R73" s="72" t="s">
        <v>753</v>
      </c>
      <c r="S73" s="72" t="s">
        <v>376</v>
      </c>
      <c r="T73" s="72" t="s">
        <v>733</v>
      </c>
      <c r="U73" s="72" t="s">
        <v>748</v>
      </c>
      <c r="V73" s="63" t="s">
        <v>735</v>
      </c>
      <c r="W73" s="65">
        <v>44348</v>
      </c>
      <c r="X73" s="65">
        <v>44378</v>
      </c>
      <c r="Y73" s="66">
        <v>0</v>
      </c>
      <c r="Z73" s="67" t="s">
        <v>365</v>
      </c>
      <c r="AA73" s="325">
        <v>1</v>
      </c>
      <c r="AB73" s="67" t="s">
        <v>736</v>
      </c>
      <c r="AC73" s="66">
        <v>0</v>
      </c>
      <c r="AD73" s="67" t="s">
        <v>365</v>
      </c>
      <c r="AE73" s="66">
        <v>0</v>
      </c>
      <c r="AF73" s="67" t="s">
        <v>365</v>
      </c>
      <c r="AG73" s="96" t="s">
        <v>708</v>
      </c>
      <c r="AH73" s="122"/>
      <c r="AI73" s="227"/>
      <c r="AJ73" s="122"/>
      <c r="AK73" s="357">
        <v>1</v>
      </c>
      <c r="AL73" s="126">
        <f>+AK73/Tabla3[[#This Row],[II Trimestre ]]</f>
        <v>1</v>
      </c>
      <c r="AM73" s="274" t="s">
        <v>754</v>
      </c>
      <c r="AN73" s="88"/>
      <c r="AO73" s="88"/>
      <c r="AP73" s="88"/>
      <c r="AQ73" s="88"/>
      <c r="AR73" s="88"/>
      <c r="AS73" s="88"/>
      <c r="AT73" s="146"/>
      <c r="AU73" s="259">
        <f>+Tabla3[[#This Row],[I Trimestre ]]+Tabla3[[#This Row],[II Trimestre ]]+Tabla3[[#This Row],[III Trimestre ]]+Tabla3[[#This Row],[IV Trimestre ]]</f>
        <v>1</v>
      </c>
      <c r="AV73" s="259">
        <f t="shared" si="7"/>
        <v>1</v>
      </c>
      <c r="AW73" s="173">
        <f t="shared" si="1"/>
        <v>1</v>
      </c>
      <c r="AX73" s="260"/>
    </row>
    <row r="74" spans="2:50" ht="408" x14ac:dyDescent="0.25">
      <c r="B74" s="63" t="s">
        <v>673</v>
      </c>
      <c r="C74" s="70" t="s">
        <v>674</v>
      </c>
      <c r="D74" s="63" t="s">
        <v>675</v>
      </c>
      <c r="E74" s="70" t="s">
        <v>403</v>
      </c>
      <c r="F74" s="63" t="s">
        <v>384</v>
      </c>
      <c r="G74" s="63" t="s">
        <v>677</v>
      </c>
      <c r="H74" s="63" t="s">
        <v>678</v>
      </c>
      <c r="I74" s="63" t="s">
        <v>17</v>
      </c>
      <c r="J74" s="63" t="s">
        <v>679</v>
      </c>
      <c r="K74" s="63" t="s">
        <v>695</v>
      </c>
      <c r="L74" s="63" t="s">
        <v>681</v>
      </c>
      <c r="M74" s="63" t="s">
        <v>365</v>
      </c>
      <c r="N74" s="63" t="s">
        <v>682</v>
      </c>
      <c r="O74" s="70" t="s">
        <v>755</v>
      </c>
      <c r="P74" s="64">
        <v>61</v>
      </c>
      <c r="Q74" s="63" t="s">
        <v>716</v>
      </c>
      <c r="R74" s="63" t="s">
        <v>756</v>
      </c>
      <c r="S74" s="63" t="s">
        <v>376</v>
      </c>
      <c r="T74" s="63" t="s">
        <v>757</v>
      </c>
      <c r="U74" s="63" t="s">
        <v>758</v>
      </c>
      <c r="V74" s="63" t="s">
        <v>720</v>
      </c>
      <c r="W74" s="65">
        <v>44470</v>
      </c>
      <c r="X74" s="65">
        <v>44560</v>
      </c>
      <c r="Y74" s="66">
        <v>0</v>
      </c>
      <c r="Z74" s="67" t="s">
        <v>365</v>
      </c>
      <c r="AA74" s="66">
        <v>0</v>
      </c>
      <c r="AB74" s="67" t="s">
        <v>365</v>
      </c>
      <c r="AC74" s="66">
        <v>0</v>
      </c>
      <c r="AD74" s="67" t="s">
        <v>365</v>
      </c>
      <c r="AE74" s="66">
        <v>1</v>
      </c>
      <c r="AF74" s="67" t="s">
        <v>759</v>
      </c>
      <c r="AG74" s="68" t="s">
        <v>217</v>
      </c>
      <c r="AH74" s="122"/>
      <c r="AI74" s="227"/>
      <c r="AJ74" s="122"/>
      <c r="AK74" s="88"/>
      <c r="AL74" s="126">
        <v>0</v>
      </c>
      <c r="AM74" s="88"/>
      <c r="AN74" s="88"/>
      <c r="AO74" s="88"/>
      <c r="AP74" s="88"/>
      <c r="AQ74" s="88"/>
      <c r="AR74" s="88"/>
      <c r="AS74" s="88"/>
      <c r="AT74" s="146"/>
      <c r="AU74" s="259">
        <f>+Tabla3[[#This Row],[I Trimestre ]]+Tabla3[[#This Row],[II Trimestre ]]+Tabla3[[#This Row],[III Trimestre ]]+Tabla3[[#This Row],[IV Trimestre ]]</f>
        <v>1</v>
      </c>
      <c r="AV74" s="259">
        <f t="shared" si="7"/>
        <v>0</v>
      </c>
      <c r="AW74" s="173">
        <f t="shared" si="1"/>
        <v>0</v>
      </c>
      <c r="AX74" s="260"/>
    </row>
    <row r="75" spans="2:50" ht="408" x14ac:dyDescent="0.25">
      <c r="B75" s="63" t="s">
        <v>673</v>
      </c>
      <c r="C75" s="70" t="s">
        <v>674</v>
      </c>
      <c r="D75" s="63" t="s">
        <v>675</v>
      </c>
      <c r="E75" s="70" t="s">
        <v>403</v>
      </c>
      <c r="F75" s="63" t="s">
        <v>701</v>
      </c>
      <c r="G75" s="63" t="s">
        <v>677</v>
      </c>
      <c r="H75" s="63" t="s">
        <v>678</v>
      </c>
      <c r="I75" s="63" t="s">
        <v>17</v>
      </c>
      <c r="J75" s="63" t="s">
        <v>679</v>
      </c>
      <c r="K75" s="63" t="s">
        <v>695</v>
      </c>
      <c r="L75" s="63" t="s">
        <v>681</v>
      </c>
      <c r="M75" s="63" t="s">
        <v>365</v>
      </c>
      <c r="N75" s="63" t="s">
        <v>682</v>
      </c>
      <c r="O75" s="70" t="s">
        <v>683</v>
      </c>
      <c r="P75" s="64">
        <v>62</v>
      </c>
      <c r="Q75" s="63" t="s">
        <v>716</v>
      </c>
      <c r="R75" s="63" t="s">
        <v>760</v>
      </c>
      <c r="S75" s="63" t="s">
        <v>376</v>
      </c>
      <c r="T75" s="63" t="s">
        <v>761</v>
      </c>
      <c r="U75" s="63" t="s">
        <v>762</v>
      </c>
      <c r="V75" s="63" t="s">
        <v>720</v>
      </c>
      <c r="W75" s="65">
        <v>44470</v>
      </c>
      <c r="X75" s="65">
        <v>44560</v>
      </c>
      <c r="Y75" s="66">
        <v>0</v>
      </c>
      <c r="Z75" s="67" t="s">
        <v>365</v>
      </c>
      <c r="AA75" s="66">
        <v>0</v>
      </c>
      <c r="AB75" s="67" t="s">
        <v>365</v>
      </c>
      <c r="AC75" s="66">
        <v>0</v>
      </c>
      <c r="AD75" s="67" t="s">
        <v>365</v>
      </c>
      <c r="AE75" s="66">
        <v>1</v>
      </c>
      <c r="AF75" s="67" t="s">
        <v>763</v>
      </c>
      <c r="AG75" s="68" t="s">
        <v>220</v>
      </c>
      <c r="AH75" s="122"/>
      <c r="AI75" s="227"/>
      <c r="AJ75" s="122"/>
      <c r="AK75" s="88"/>
      <c r="AL75" s="126">
        <v>0</v>
      </c>
      <c r="AM75" s="88"/>
      <c r="AN75" s="88"/>
      <c r="AO75" s="88"/>
      <c r="AP75" s="88"/>
      <c r="AQ75" s="88"/>
      <c r="AR75" s="88"/>
      <c r="AS75" s="88"/>
      <c r="AT75" s="146"/>
      <c r="AU75" s="259">
        <f>+Tabla3[[#This Row],[I Trimestre ]]+Tabla3[[#This Row],[II Trimestre ]]+Tabla3[[#This Row],[III Trimestre ]]+Tabla3[[#This Row],[IV Trimestre ]]</f>
        <v>1</v>
      </c>
      <c r="AV75" s="259">
        <f t="shared" si="7"/>
        <v>0</v>
      </c>
      <c r="AW75" s="173">
        <f t="shared" si="1"/>
        <v>0</v>
      </c>
      <c r="AX75" s="260"/>
    </row>
    <row r="76" spans="2:50" ht="408" x14ac:dyDescent="0.25">
      <c r="B76" s="63" t="s">
        <v>673</v>
      </c>
      <c r="C76" s="70" t="s">
        <v>674</v>
      </c>
      <c r="D76" s="63" t="s">
        <v>675</v>
      </c>
      <c r="E76" s="70" t="s">
        <v>694</v>
      </c>
      <c r="F76" s="63" t="s">
        <v>384</v>
      </c>
      <c r="G76" s="63" t="s">
        <v>677</v>
      </c>
      <c r="H76" s="63" t="s">
        <v>678</v>
      </c>
      <c r="I76" s="63" t="s">
        <v>17</v>
      </c>
      <c r="J76" s="63" t="s">
        <v>679</v>
      </c>
      <c r="K76" s="63" t="s">
        <v>695</v>
      </c>
      <c r="L76" s="63" t="s">
        <v>681</v>
      </c>
      <c r="M76" s="63" t="s">
        <v>365</v>
      </c>
      <c r="N76" s="63" t="s">
        <v>682</v>
      </c>
      <c r="O76" s="70" t="s">
        <v>683</v>
      </c>
      <c r="P76" s="64">
        <v>63</v>
      </c>
      <c r="Q76" s="63" t="s">
        <v>716</v>
      </c>
      <c r="R76" s="63" t="s">
        <v>764</v>
      </c>
      <c r="S76" s="63" t="s">
        <v>376</v>
      </c>
      <c r="T76" s="63" t="s">
        <v>765</v>
      </c>
      <c r="U76" s="63" t="s">
        <v>766</v>
      </c>
      <c r="V76" s="63" t="s">
        <v>720</v>
      </c>
      <c r="W76" s="65">
        <v>44470</v>
      </c>
      <c r="X76" s="65">
        <v>44560</v>
      </c>
      <c r="Y76" s="66">
        <v>0</v>
      </c>
      <c r="Z76" s="67" t="s">
        <v>365</v>
      </c>
      <c r="AA76" s="66">
        <v>0</v>
      </c>
      <c r="AB76" s="67" t="s">
        <v>365</v>
      </c>
      <c r="AC76" s="66">
        <v>0</v>
      </c>
      <c r="AD76" s="67" t="s">
        <v>365</v>
      </c>
      <c r="AE76" s="66">
        <v>1</v>
      </c>
      <c r="AF76" s="67" t="s">
        <v>767</v>
      </c>
      <c r="AG76" s="68" t="s">
        <v>698</v>
      </c>
      <c r="AH76" s="122"/>
      <c r="AI76" s="227"/>
      <c r="AJ76" s="122"/>
      <c r="AK76" s="88"/>
      <c r="AL76" s="126">
        <v>0</v>
      </c>
      <c r="AM76" s="88"/>
      <c r="AN76" s="88"/>
      <c r="AO76" s="88"/>
      <c r="AP76" s="88"/>
      <c r="AQ76" s="88"/>
      <c r="AR76" s="88"/>
      <c r="AS76" s="88"/>
      <c r="AT76" s="146"/>
      <c r="AU76" s="259">
        <f>+Tabla3[[#This Row],[I Trimestre ]]+Tabla3[[#This Row],[II Trimestre ]]+Tabla3[[#This Row],[III Trimestre ]]+Tabla3[[#This Row],[IV Trimestre ]]</f>
        <v>1</v>
      </c>
      <c r="AV76" s="259">
        <f t="shared" si="7"/>
        <v>0</v>
      </c>
      <c r="AW76" s="173">
        <f t="shared" si="1"/>
        <v>0</v>
      </c>
      <c r="AX76" s="260"/>
    </row>
    <row r="77" spans="2:50" ht="408" x14ac:dyDescent="0.25">
      <c r="B77" s="63" t="s">
        <v>673</v>
      </c>
      <c r="C77" s="70" t="s">
        <v>674</v>
      </c>
      <c r="D77" s="63" t="s">
        <v>675</v>
      </c>
      <c r="E77" s="70" t="s">
        <v>403</v>
      </c>
      <c r="F77" s="63" t="s">
        <v>701</v>
      </c>
      <c r="G77" s="63" t="s">
        <v>677</v>
      </c>
      <c r="H77" s="63" t="s">
        <v>678</v>
      </c>
      <c r="I77" s="63" t="s">
        <v>17</v>
      </c>
      <c r="J77" s="63" t="s">
        <v>679</v>
      </c>
      <c r="K77" s="63" t="s">
        <v>695</v>
      </c>
      <c r="L77" s="63" t="s">
        <v>681</v>
      </c>
      <c r="M77" s="63" t="s">
        <v>365</v>
      </c>
      <c r="N77" s="63" t="s">
        <v>682</v>
      </c>
      <c r="O77" s="70" t="s">
        <v>683</v>
      </c>
      <c r="P77" s="64">
        <v>64</v>
      </c>
      <c r="Q77" s="63" t="s">
        <v>716</v>
      </c>
      <c r="R77" s="63" t="s">
        <v>760</v>
      </c>
      <c r="S77" s="63" t="s">
        <v>376</v>
      </c>
      <c r="T77" s="63" t="s">
        <v>768</v>
      </c>
      <c r="U77" s="63" t="s">
        <v>769</v>
      </c>
      <c r="V77" s="63" t="s">
        <v>720</v>
      </c>
      <c r="W77" s="92">
        <v>44470</v>
      </c>
      <c r="X77" s="92">
        <v>44560</v>
      </c>
      <c r="Y77" s="66">
        <v>0</v>
      </c>
      <c r="Z77" s="67" t="s">
        <v>365</v>
      </c>
      <c r="AA77" s="66">
        <v>0</v>
      </c>
      <c r="AB77" s="67" t="s">
        <v>365</v>
      </c>
      <c r="AC77" s="66">
        <v>0</v>
      </c>
      <c r="AD77" s="67" t="s">
        <v>365</v>
      </c>
      <c r="AE77" s="66">
        <v>1</v>
      </c>
      <c r="AF77" s="63" t="s">
        <v>770</v>
      </c>
      <c r="AG77" s="68" t="s">
        <v>703</v>
      </c>
      <c r="AH77" s="122"/>
      <c r="AI77" s="122"/>
      <c r="AJ77" s="122"/>
      <c r="AK77" s="88"/>
      <c r="AL77" s="126">
        <v>0</v>
      </c>
      <c r="AM77" s="88"/>
      <c r="AN77" s="88"/>
      <c r="AO77" s="88"/>
      <c r="AP77" s="88"/>
      <c r="AQ77" s="88"/>
      <c r="AR77" s="88"/>
      <c r="AS77" s="88"/>
      <c r="AT77" s="139"/>
      <c r="AU77" s="259">
        <f>+Tabla3[[#This Row],[I Trimestre ]]+Tabla3[[#This Row],[II Trimestre ]]+Tabla3[[#This Row],[III Trimestre ]]+Tabla3[[#This Row],[IV Trimestre ]]</f>
        <v>1</v>
      </c>
      <c r="AV77" s="259">
        <f t="shared" si="7"/>
        <v>0</v>
      </c>
      <c r="AW77" s="173">
        <f t="shared" si="1"/>
        <v>0</v>
      </c>
      <c r="AX77" s="263"/>
    </row>
    <row r="78" spans="2:50" ht="408" x14ac:dyDescent="0.25">
      <c r="B78" s="63" t="s">
        <v>673</v>
      </c>
      <c r="C78" s="70" t="s">
        <v>674</v>
      </c>
      <c r="D78" s="63" t="s">
        <v>675</v>
      </c>
      <c r="E78" s="70" t="s">
        <v>403</v>
      </c>
      <c r="F78" s="63" t="s">
        <v>384</v>
      </c>
      <c r="G78" s="63" t="s">
        <v>677</v>
      </c>
      <c r="H78" s="63" t="s">
        <v>678</v>
      </c>
      <c r="I78" s="63" t="s">
        <v>17</v>
      </c>
      <c r="J78" s="63" t="s">
        <v>679</v>
      </c>
      <c r="K78" s="63" t="s">
        <v>695</v>
      </c>
      <c r="L78" s="63" t="s">
        <v>681</v>
      </c>
      <c r="M78" s="63" t="s">
        <v>365</v>
      </c>
      <c r="N78" s="63" t="s">
        <v>682</v>
      </c>
      <c r="O78" s="70" t="s">
        <v>683</v>
      </c>
      <c r="P78" s="64">
        <v>65</v>
      </c>
      <c r="Q78" s="63" t="s">
        <v>716</v>
      </c>
      <c r="R78" s="63" t="s">
        <v>760</v>
      </c>
      <c r="S78" s="63" t="s">
        <v>376</v>
      </c>
      <c r="T78" s="63" t="s">
        <v>771</v>
      </c>
      <c r="U78" s="63" t="s">
        <v>772</v>
      </c>
      <c r="V78" s="63" t="s">
        <v>720</v>
      </c>
      <c r="W78" s="92">
        <v>44470</v>
      </c>
      <c r="X78" s="92">
        <v>44560</v>
      </c>
      <c r="Y78" s="66">
        <v>0</v>
      </c>
      <c r="Z78" s="67" t="s">
        <v>365</v>
      </c>
      <c r="AA78" s="66">
        <v>0</v>
      </c>
      <c r="AB78" s="67" t="s">
        <v>365</v>
      </c>
      <c r="AC78" s="66">
        <v>0</v>
      </c>
      <c r="AD78" s="67" t="s">
        <v>365</v>
      </c>
      <c r="AE78" s="66">
        <v>1</v>
      </c>
      <c r="AF78" s="94" t="s">
        <v>773</v>
      </c>
      <c r="AG78" s="96" t="s">
        <v>713</v>
      </c>
      <c r="AH78" s="122"/>
      <c r="AI78" s="122"/>
      <c r="AJ78" s="122"/>
      <c r="AK78" s="88"/>
      <c r="AL78" s="126">
        <v>0</v>
      </c>
      <c r="AM78" s="88"/>
      <c r="AN78" s="88"/>
      <c r="AO78" s="88"/>
      <c r="AP78" s="88"/>
      <c r="AQ78" s="88"/>
      <c r="AR78" s="88"/>
      <c r="AS78" s="88"/>
      <c r="AT78" s="142"/>
      <c r="AU78" s="259">
        <f>+Tabla3[[#This Row],[I Trimestre ]]+Tabla3[[#This Row],[II Trimestre ]]+Tabla3[[#This Row],[III Trimestre ]]+Tabla3[[#This Row],[IV Trimestre ]]</f>
        <v>1</v>
      </c>
      <c r="AV78" s="259">
        <f t="shared" si="7"/>
        <v>0</v>
      </c>
      <c r="AW78" s="173">
        <f t="shared" si="1"/>
        <v>0</v>
      </c>
      <c r="AX78" s="264"/>
    </row>
    <row r="79" spans="2:50" ht="105" customHeight="1" x14ac:dyDescent="0.25">
      <c r="B79" s="63" t="s">
        <v>673</v>
      </c>
      <c r="C79" s="70" t="s">
        <v>674</v>
      </c>
      <c r="D79" s="63" t="s">
        <v>675</v>
      </c>
      <c r="E79" s="70" t="s">
        <v>403</v>
      </c>
      <c r="F79" s="63" t="s">
        <v>384</v>
      </c>
      <c r="G79" s="63" t="s">
        <v>677</v>
      </c>
      <c r="H79" s="63" t="s">
        <v>678</v>
      </c>
      <c r="I79" s="63" t="s">
        <v>17</v>
      </c>
      <c r="J79" s="63" t="s">
        <v>679</v>
      </c>
      <c r="K79" s="63" t="s">
        <v>695</v>
      </c>
      <c r="L79" s="63" t="s">
        <v>681</v>
      </c>
      <c r="M79" s="63" t="s">
        <v>365</v>
      </c>
      <c r="N79" s="63" t="s">
        <v>682</v>
      </c>
      <c r="O79" s="70" t="s">
        <v>683</v>
      </c>
      <c r="P79" s="64">
        <v>66</v>
      </c>
      <c r="Q79" s="63" t="s">
        <v>716</v>
      </c>
      <c r="R79" s="63" t="s">
        <v>760</v>
      </c>
      <c r="S79" s="63" t="s">
        <v>376</v>
      </c>
      <c r="T79" s="63" t="s">
        <v>765</v>
      </c>
      <c r="U79" s="63" t="s">
        <v>774</v>
      </c>
      <c r="V79" s="63" t="s">
        <v>720</v>
      </c>
      <c r="W79" s="65">
        <v>44470</v>
      </c>
      <c r="X79" s="65">
        <v>44560</v>
      </c>
      <c r="Y79" s="66">
        <v>0</v>
      </c>
      <c r="Z79" s="67" t="s">
        <v>365</v>
      </c>
      <c r="AA79" s="66">
        <v>0</v>
      </c>
      <c r="AB79" s="67" t="s">
        <v>365</v>
      </c>
      <c r="AC79" s="66">
        <v>0</v>
      </c>
      <c r="AD79" s="67" t="s">
        <v>365</v>
      </c>
      <c r="AE79" s="66">
        <v>1</v>
      </c>
      <c r="AF79" s="67" t="s">
        <v>775</v>
      </c>
      <c r="AG79" s="96" t="s">
        <v>708</v>
      </c>
      <c r="AH79" s="122"/>
      <c r="AI79" s="227"/>
      <c r="AJ79" s="122"/>
      <c r="AK79" s="88"/>
      <c r="AL79" s="126">
        <v>0</v>
      </c>
      <c r="AM79" s="88"/>
      <c r="AN79" s="88"/>
      <c r="AO79" s="88"/>
      <c r="AP79" s="88"/>
      <c r="AQ79" s="88"/>
      <c r="AR79" s="88"/>
      <c r="AS79" s="88"/>
      <c r="AT79" s="146"/>
      <c r="AU79" s="259">
        <f>+Tabla3[[#This Row],[I Trimestre ]]+Tabla3[[#This Row],[II Trimestre ]]+Tabla3[[#This Row],[III Trimestre ]]+Tabla3[[#This Row],[IV Trimestre ]]</f>
        <v>1</v>
      </c>
      <c r="AV79" s="259">
        <f t="shared" si="7"/>
        <v>0</v>
      </c>
      <c r="AW79" s="173">
        <f t="shared" si="1"/>
        <v>0</v>
      </c>
      <c r="AX79" s="260"/>
    </row>
    <row r="80" spans="2:50" ht="165.75" x14ac:dyDescent="0.25">
      <c r="B80" s="63" t="s">
        <v>776</v>
      </c>
      <c r="C80" s="70" t="s">
        <v>419</v>
      </c>
      <c r="D80" s="63" t="s">
        <v>420</v>
      </c>
      <c r="E80" s="70" t="s">
        <v>403</v>
      </c>
      <c r="F80" s="63" t="s">
        <v>384</v>
      </c>
      <c r="G80" s="63" t="s">
        <v>365</v>
      </c>
      <c r="H80" s="63" t="s">
        <v>777</v>
      </c>
      <c r="I80" s="63" t="s">
        <v>17</v>
      </c>
      <c r="J80" s="63" t="s">
        <v>778</v>
      </c>
      <c r="K80" s="63" t="s">
        <v>695</v>
      </c>
      <c r="L80" s="63" t="s">
        <v>681</v>
      </c>
      <c r="M80" s="63" t="s">
        <v>365</v>
      </c>
      <c r="N80" s="63" t="s">
        <v>779</v>
      </c>
      <c r="O80" s="70" t="s">
        <v>780</v>
      </c>
      <c r="P80" s="64">
        <v>67</v>
      </c>
      <c r="Q80" s="63" t="s">
        <v>781</v>
      </c>
      <c r="R80" s="63" t="s">
        <v>782</v>
      </c>
      <c r="S80" s="63" t="s">
        <v>376</v>
      </c>
      <c r="T80" s="63" t="s">
        <v>783</v>
      </c>
      <c r="U80" s="63" t="s">
        <v>784</v>
      </c>
      <c r="V80" s="63" t="s">
        <v>785</v>
      </c>
      <c r="W80" s="92">
        <v>44301</v>
      </c>
      <c r="X80" s="92">
        <v>44561</v>
      </c>
      <c r="Y80" s="66">
        <v>0</v>
      </c>
      <c r="Z80" s="63" t="s">
        <v>365</v>
      </c>
      <c r="AA80" s="325">
        <v>2</v>
      </c>
      <c r="AB80" s="63" t="s">
        <v>786</v>
      </c>
      <c r="AC80" s="66">
        <v>1</v>
      </c>
      <c r="AD80" s="63" t="s">
        <v>787</v>
      </c>
      <c r="AE80" s="66">
        <v>1</v>
      </c>
      <c r="AF80" s="63" t="s">
        <v>788</v>
      </c>
      <c r="AG80" s="68" t="s">
        <v>217</v>
      </c>
      <c r="AH80" s="122"/>
      <c r="AI80" s="122"/>
      <c r="AJ80" s="122"/>
      <c r="AK80" s="349">
        <v>2</v>
      </c>
      <c r="AL80" s="126">
        <f>+AK80/Tabla3[[#This Row],[II Trimestre ]]</f>
        <v>1</v>
      </c>
      <c r="AM80" s="88" t="s">
        <v>789</v>
      </c>
      <c r="AN80" s="88"/>
      <c r="AO80" s="88"/>
      <c r="AP80" s="88"/>
      <c r="AQ80" s="88"/>
      <c r="AR80" s="88"/>
      <c r="AS80" s="88"/>
      <c r="AT80" s="139"/>
      <c r="AU80" s="259">
        <f>+Tabla3[[#This Row],[I Trimestre ]]+Tabla3[[#This Row],[II Trimestre ]]+Tabla3[[#This Row],[III Trimestre ]]+Tabla3[[#This Row],[IV Trimestre ]]</f>
        <v>4</v>
      </c>
      <c r="AV80" s="259">
        <f>+AH80+AK80+AN80+AQ80</f>
        <v>2</v>
      </c>
      <c r="AW80" s="173">
        <f t="shared" ref="AW80:AW84" si="8">+(AV80/AU80)</f>
        <v>0.5</v>
      </c>
      <c r="AX80" s="259"/>
    </row>
    <row r="81" spans="1:50" ht="263.25" customHeight="1" x14ac:dyDescent="0.25">
      <c r="B81" s="63" t="s">
        <v>790</v>
      </c>
      <c r="C81" s="70" t="s">
        <v>674</v>
      </c>
      <c r="D81" s="63" t="s">
        <v>675</v>
      </c>
      <c r="E81" s="70" t="s">
        <v>403</v>
      </c>
      <c r="F81" s="63" t="s">
        <v>384</v>
      </c>
      <c r="G81" s="63" t="s">
        <v>365</v>
      </c>
      <c r="H81" s="63" t="s">
        <v>36</v>
      </c>
      <c r="I81" s="63" t="s">
        <v>17</v>
      </c>
      <c r="J81" s="63" t="s">
        <v>778</v>
      </c>
      <c r="K81" s="63" t="s">
        <v>695</v>
      </c>
      <c r="L81" s="63" t="s">
        <v>681</v>
      </c>
      <c r="M81" s="63" t="s">
        <v>365</v>
      </c>
      <c r="N81" s="63" t="s">
        <v>791</v>
      </c>
      <c r="O81" s="70" t="s">
        <v>792</v>
      </c>
      <c r="P81" s="64">
        <v>68</v>
      </c>
      <c r="Q81" s="122" t="s">
        <v>793</v>
      </c>
      <c r="R81" s="122" t="s">
        <v>794</v>
      </c>
      <c r="S81" s="122" t="s">
        <v>376</v>
      </c>
      <c r="T81" s="122" t="s">
        <v>795</v>
      </c>
      <c r="U81" s="122" t="s">
        <v>796</v>
      </c>
      <c r="V81" s="122" t="s">
        <v>797</v>
      </c>
      <c r="W81" s="239">
        <v>44256</v>
      </c>
      <c r="X81" s="239">
        <v>44561</v>
      </c>
      <c r="Y81" s="66">
        <v>4</v>
      </c>
      <c r="Z81" s="122" t="s">
        <v>798</v>
      </c>
      <c r="AA81" s="325">
        <v>4</v>
      </c>
      <c r="AB81" s="240" t="s">
        <v>798</v>
      </c>
      <c r="AC81" s="66">
        <v>4</v>
      </c>
      <c r="AD81" s="240" t="s">
        <v>799</v>
      </c>
      <c r="AE81" s="66">
        <v>4</v>
      </c>
      <c r="AF81" s="240" t="s">
        <v>799</v>
      </c>
      <c r="AG81" s="68" t="s">
        <v>217</v>
      </c>
      <c r="AH81" s="122">
        <v>4</v>
      </c>
      <c r="AI81" s="126">
        <f t="shared" ref="AI81:AI84" si="9">+AH81/Y81</f>
        <v>1</v>
      </c>
      <c r="AJ81" s="122" t="s">
        <v>800</v>
      </c>
      <c r="AK81" s="357">
        <v>4</v>
      </c>
      <c r="AL81" s="126">
        <f>+AK81/Tabla3[[#This Row],[II Trimestre ]]</f>
        <v>1</v>
      </c>
      <c r="AM81" s="88" t="s">
        <v>801</v>
      </c>
      <c r="AN81" s="88"/>
      <c r="AO81" s="88"/>
      <c r="AP81" s="88"/>
      <c r="AQ81" s="88"/>
      <c r="AR81" s="88"/>
      <c r="AS81" s="88"/>
      <c r="AT81" s="142"/>
      <c r="AU81" s="259">
        <f>+Tabla3[[#This Row],[I Trimestre ]]+Tabla3[[#This Row],[II Trimestre ]]+Tabla3[[#This Row],[III Trimestre ]]+Tabla3[[#This Row],[IV Trimestre ]]</f>
        <v>16</v>
      </c>
      <c r="AV81" s="259">
        <f t="shared" si="7"/>
        <v>8</v>
      </c>
      <c r="AW81" s="173">
        <f t="shared" si="8"/>
        <v>0.5</v>
      </c>
      <c r="AX81" s="264"/>
    </row>
    <row r="82" spans="1:50" ht="408" x14ac:dyDescent="0.25">
      <c r="B82" s="63" t="s">
        <v>802</v>
      </c>
      <c r="C82" s="70" t="s">
        <v>366</v>
      </c>
      <c r="D82" s="63" t="s">
        <v>367</v>
      </c>
      <c r="E82" s="70" t="s">
        <v>646</v>
      </c>
      <c r="F82" s="63" t="s">
        <v>647</v>
      </c>
      <c r="G82" s="63" t="s">
        <v>803</v>
      </c>
      <c r="H82" s="63" t="s">
        <v>804</v>
      </c>
      <c r="I82" s="63" t="s">
        <v>805</v>
      </c>
      <c r="J82" s="63" t="s">
        <v>778</v>
      </c>
      <c r="K82" s="63" t="s">
        <v>695</v>
      </c>
      <c r="L82" s="63" t="s">
        <v>806</v>
      </c>
      <c r="M82" s="63" t="s">
        <v>807</v>
      </c>
      <c r="N82" s="63" t="s">
        <v>682</v>
      </c>
      <c r="O82" s="70" t="s">
        <v>808</v>
      </c>
      <c r="P82" s="64">
        <v>69</v>
      </c>
      <c r="Q82" s="63" t="s">
        <v>809</v>
      </c>
      <c r="R82" s="63" t="s">
        <v>810</v>
      </c>
      <c r="S82" s="63" t="s">
        <v>376</v>
      </c>
      <c r="T82" s="63" t="s">
        <v>811</v>
      </c>
      <c r="U82" s="63" t="s">
        <v>812</v>
      </c>
      <c r="V82" s="65" t="s">
        <v>813</v>
      </c>
      <c r="W82" s="65">
        <v>44256</v>
      </c>
      <c r="X82" s="65">
        <v>44531</v>
      </c>
      <c r="Y82" s="66">
        <v>1</v>
      </c>
      <c r="Z82" s="67" t="s">
        <v>814</v>
      </c>
      <c r="AA82" s="325">
        <v>1</v>
      </c>
      <c r="AB82" s="67" t="s">
        <v>814</v>
      </c>
      <c r="AC82" s="66">
        <v>1</v>
      </c>
      <c r="AD82" s="67" t="s">
        <v>814</v>
      </c>
      <c r="AE82" s="66">
        <v>1</v>
      </c>
      <c r="AF82" s="67" t="s">
        <v>814</v>
      </c>
      <c r="AG82" s="70" t="s">
        <v>217</v>
      </c>
      <c r="AH82" s="66">
        <v>1</v>
      </c>
      <c r="AI82" s="126">
        <f t="shared" si="9"/>
        <v>1</v>
      </c>
      <c r="AJ82" s="122" t="s">
        <v>815</v>
      </c>
      <c r="AK82" s="358">
        <v>1</v>
      </c>
      <c r="AL82" s="126">
        <f>+AK82/Tabla3[[#This Row],[II Trimestre ]]</f>
        <v>1</v>
      </c>
      <c r="AM82" s="88" t="s">
        <v>816</v>
      </c>
      <c r="AN82" s="88"/>
      <c r="AO82" s="88"/>
      <c r="AP82" s="88"/>
      <c r="AQ82" s="88"/>
      <c r="AR82" s="88"/>
      <c r="AS82" s="185"/>
      <c r="AT82" s="186"/>
      <c r="AU82" s="259">
        <f>+Tabla3[[#This Row],[I Trimestre ]]+Tabla3[[#This Row],[II Trimestre ]]+Tabla3[[#This Row],[III Trimestre ]]+Tabla3[[#This Row],[IV Trimestre ]]</f>
        <v>4</v>
      </c>
      <c r="AV82" s="259">
        <f t="shared" si="7"/>
        <v>2</v>
      </c>
      <c r="AW82" s="173">
        <f t="shared" si="8"/>
        <v>0.5</v>
      </c>
      <c r="AX82" s="264"/>
    </row>
    <row r="83" spans="1:50" ht="214.5" customHeight="1" x14ac:dyDescent="0.25">
      <c r="B83" s="63">
        <v>14</v>
      </c>
      <c r="C83" s="70" t="s">
        <v>366</v>
      </c>
      <c r="D83" s="63" t="s">
        <v>367</v>
      </c>
      <c r="E83" s="70" t="s">
        <v>646</v>
      </c>
      <c r="F83" s="63" t="s">
        <v>647</v>
      </c>
      <c r="G83" s="63" t="s">
        <v>817</v>
      </c>
      <c r="H83" s="63" t="s">
        <v>818</v>
      </c>
      <c r="I83" s="63" t="s">
        <v>593</v>
      </c>
      <c r="J83" s="63" t="s">
        <v>388</v>
      </c>
      <c r="K83" s="63" t="s">
        <v>744</v>
      </c>
      <c r="L83" s="63" t="s">
        <v>365</v>
      </c>
      <c r="M83" s="63" t="s">
        <v>365</v>
      </c>
      <c r="N83" s="63" t="s">
        <v>365</v>
      </c>
      <c r="O83" s="70" t="s">
        <v>819</v>
      </c>
      <c r="P83" s="64">
        <v>70</v>
      </c>
      <c r="Q83" s="63" t="s">
        <v>820</v>
      </c>
      <c r="R83" s="63" t="s">
        <v>821</v>
      </c>
      <c r="S83" s="63" t="s">
        <v>376</v>
      </c>
      <c r="T83" s="63" t="s">
        <v>822</v>
      </c>
      <c r="U83" s="63" t="s">
        <v>823</v>
      </c>
      <c r="V83" s="92" t="s">
        <v>824</v>
      </c>
      <c r="W83" s="92">
        <v>44228</v>
      </c>
      <c r="X83" s="92">
        <v>44561</v>
      </c>
      <c r="Y83" s="93">
        <v>0.25</v>
      </c>
      <c r="Z83" s="93" t="s">
        <v>825</v>
      </c>
      <c r="AA83" s="326">
        <v>0.25</v>
      </c>
      <c r="AB83" s="93" t="s">
        <v>825</v>
      </c>
      <c r="AC83" s="93">
        <v>0.25</v>
      </c>
      <c r="AD83" s="93" t="s">
        <v>825</v>
      </c>
      <c r="AE83" s="93">
        <v>0.25</v>
      </c>
      <c r="AF83" s="67" t="s">
        <v>826</v>
      </c>
      <c r="AG83" s="96" t="s">
        <v>708</v>
      </c>
      <c r="AH83" s="228">
        <v>0.25</v>
      </c>
      <c r="AI83" s="126">
        <f t="shared" si="9"/>
        <v>1</v>
      </c>
      <c r="AJ83" s="241" t="s">
        <v>827</v>
      </c>
      <c r="AK83" s="350">
        <v>0.25</v>
      </c>
      <c r="AL83" s="126">
        <f>+AK83/Tabla3[[#This Row],[II Trimestre ]]</f>
        <v>1</v>
      </c>
      <c r="AM83" s="274" t="s">
        <v>828</v>
      </c>
      <c r="AN83" s="199"/>
      <c r="AO83" s="88"/>
      <c r="AP83" s="88"/>
      <c r="AQ83" s="199"/>
      <c r="AR83" s="88"/>
      <c r="AS83" s="185"/>
      <c r="AT83" s="177"/>
      <c r="AU83" s="261">
        <f>+(Tabla3[[#This Row],[I Trimestre ]]+Tabla3[[#This Row],[II Trimestre ]]+Tabla3[[#This Row],[III Trimestre ]]+Tabla3[[#This Row],[IV Trimestre ]])</f>
        <v>1</v>
      </c>
      <c r="AV83" s="262">
        <f>+(AH83+AK83+AN83+AQ83)</f>
        <v>0.5</v>
      </c>
      <c r="AW83" s="173">
        <f t="shared" si="8"/>
        <v>0.5</v>
      </c>
      <c r="AX83" s="264"/>
    </row>
    <row r="84" spans="1:50" ht="191.25" x14ac:dyDescent="0.25">
      <c r="B84" s="63" t="s">
        <v>790</v>
      </c>
      <c r="C84" s="70" t="s">
        <v>366</v>
      </c>
      <c r="D84" s="63" t="s">
        <v>367</v>
      </c>
      <c r="E84" s="70" t="s">
        <v>646</v>
      </c>
      <c r="F84" s="63" t="s">
        <v>647</v>
      </c>
      <c r="G84" s="63" t="s">
        <v>365</v>
      </c>
      <c r="H84" s="63" t="s">
        <v>829</v>
      </c>
      <c r="I84" s="63" t="s">
        <v>17</v>
      </c>
      <c r="J84" s="63" t="s">
        <v>778</v>
      </c>
      <c r="K84" s="63" t="s">
        <v>695</v>
      </c>
      <c r="L84" s="63" t="s">
        <v>681</v>
      </c>
      <c r="M84" s="63" t="s">
        <v>365</v>
      </c>
      <c r="N84" s="63" t="s">
        <v>365</v>
      </c>
      <c r="O84" s="70" t="s">
        <v>830</v>
      </c>
      <c r="P84" s="64">
        <v>71</v>
      </c>
      <c r="Q84" s="63" t="s">
        <v>831</v>
      </c>
      <c r="R84" s="63" t="s">
        <v>832</v>
      </c>
      <c r="S84" s="63" t="s">
        <v>833</v>
      </c>
      <c r="T84" s="63" t="s">
        <v>834</v>
      </c>
      <c r="U84" s="63" t="s">
        <v>835</v>
      </c>
      <c r="V84" s="92" t="s">
        <v>836</v>
      </c>
      <c r="W84" s="92">
        <v>44197</v>
      </c>
      <c r="X84" s="92">
        <v>44561</v>
      </c>
      <c r="Y84" s="93">
        <v>1</v>
      </c>
      <c r="Z84" s="93" t="s">
        <v>837</v>
      </c>
      <c r="AA84" s="326">
        <v>1</v>
      </c>
      <c r="AB84" s="93" t="s">
        <v>837</v>
      </c>
      <c r="AC84" s="93">
        <v>1</v>
      </c>
      <c r="AD84" s="93" t="s">
        <v>837</v>
      </c>
      <c r="AE84" s="93">
        <v>1</v>
      </c>
      <c r="AF84" s="67" t="s">
        <v>837</v>
      </c>
      <c r="AG84" s="70" t="s">
        <v>217</v>
      </c>
      <c r="AH84" s="228">
        <v>1</v>
      </c>
      <c r="AI84" s="126">
        <f t="shared" si="9"/>
        <v>1</v>
      </c>
      <c r="AJ84" s="241" t="s">
        <v>838</v>
      </c>
      <c r="AK84" s="350">
        <v>1</v>
      </c>
      <c r="AL84" s="126">
        <f>+AK84/Tabla3[[#This Row],[II Trimestre ]]</f>
        <v>1</v>
      </c>
      <c r="AM84" s="88" t="s">
        <v>839</v>
      </c>
      <c r="AN84" s="199"/>
      <c r="AO84" s="88"/>
      <c r="AP84" s="88"/>
      <c r="AQ84" s="199"/>
      <c r="AR84" s="88"/>
      <c r="AS84" s="185"/>
      <c r="AT84" s="148"/>
      <c r="AU84" s="261">
        <f>+(Tabla3[[#This Row],[I Trimestre ]]+Tabla3[[#This Row],[II Trimestre ]]+Tabla3[[#This Row],[III Trimestre ]]+Tabla3[[#This Row],[IV Trimestre ]])/4</f>
        <v>1</v>
      </c>
      <c r="AV84" s="262">
        <f>+(AH84+AK84+AN84+AQ84)/4</f>
        <v>0.5</v>
      </c>
      <c r="AW84" s="173">
        <f t="shared" si="8"/>
        <v>0.5</v>
      </c>
      <c r="AX84" s="264"/>
    </row>
    <row r="85" spans="1:50" ht="114.75" x14ac:dyDescent="0.25">
      <c r="B85" s="63" t="s">
        <v>790</v>
      </c>
      <c r="C85" s="70" t="s">
        <v>366</v>
      </c>
      <c r="D85" s="63" t="s">
        <v>367</v>
      </c>
      <c r="E85" s="70" t="s">
        <v>840</v>
      </c>
      <c r="F85" s="63" t="s">
        <v>841</v>
      </c>
      <c r="G85" s="63" t="s">
        <v>365</v>
      </c>
      <c r="H85" s="63" t="s">
        <v>842</v>
      </c>
      <c r="I85" s="63" t="s">
        <v>17</v>
      </c>
      <c r="J85" s="63" t="s">
        <v>388</v>
      </c>
      <c r="K85" s="63" t="s">
        <v>695</v>
      </c>
      <c r="L85" s="63" t="s">
        <v>681</v>
      </c>
      <c r="M85" s="63" t="s">
        <v>365</v>
      </c>
      <c r="N85" s="63" t="s">
        <v>365</v>
      </c>
      <c r="O85" s="70" t="s">
        <v>843</v>
      </c>
      <c r="P85" s="64">
        <v>72</v>
      </c>
      <c r="Q85" s="63" t="s">
        <v>844</v>
      </c>
      <c r="R85" s="63" t="s">
        <v>845</v>
      </c>
      <c r="S85" s="63" t="s">
        <v>376</v>
      </c>
      <c r="T85" s="63" t="s">
        <v>846</v>
      </c>
      <c r="U85" s="95" t="s">
        <v>847</v>
      </c>
      <c r="V85" s="65" t="s">
        <v>848</v>
      </c>
      <c r="W85" s="65">
        <v>44392</v>
      </c>
      <c r="X85" s="92">
        <v>44561</v>
      </c>
      <c r="Y85" s="63">
        <v>0</v>
      </c>
      <c r="Z85" s="93" t="s">
        <v>365</v>
      </c>
      <c r="AA85" s="63">
        <v>0</v>
      </c>
      <c r="AB85" s="93" t="s">
        <v>365</v>
      </c>
      <c r="AC85" s="63">
        <v>1</v>
      </c>
      <c r="AD85" s="93" t="s">
        <v>849</v>
      </c>
      <c r="AE85" s="63">
        <v>1</v>
      </c>
      <c r="AF85" s="67" t="s">
        <v>850</v>
      </c>
      <c r="AG85" s="105" t="s">
        <v>217</v>
      </c>
      <c r="AH85" s="126"/>
      <c r="AI85" s="122"/>
      <c r="AJ85" s="122"/>
      <c r="AK85" s="155"/>
      <c r="AL85" s="126">
        <v>0</v>
      </c>
      <c r="AM85" s="88"/>
      <c r="AN85" s="88"/>
      <c r="AO85" s="89"/>
      <c r="AP85" s="88"/>
      <c r="AQ85" s="88"/>
      <c r="AR85" s="89"/>
      <c r="AS85" s="185"/>
      <c r="AT85" s="187"/>
      <c r="AU85" s="259">
        <f>+Tabla3[[#This Row],[I Trimestre ]]+Tabla3[[#This Row],[II Trimestre ]]+Tabla3[[#This Row],[III Trimestre ]]+Tabla3[[#This Row],[IV Trimestre ]]</f>
        <v>2</v>
      </c>
      <c r="AV85" s="259">
        <f t="shared" ref="AV85:AV87" si="10">+AH85+AK85+AN85+AQ85</f>
        <v>0</v>
      </c>
      <c r="AW85" s="173">
        <f t="shared" ref="AW85:AW143" si="11">+(AV85/AU85)</f>
        <v>0</v>
      </c>
      <c r="AX85" s="264"/>
    </row>
    <row r="86" spans="1:50" ht="165.75" x14ac:dyDescent="0.25">
      <c r="B86" s="63" t="s">
        <v>365</v>
      </c>
      <c r="C86" s="70" t="s">
        <v>366</v>
      </c>
      <c r="D86" s="63" t="s">
        <v>367</v>
      </c>
      <c r="E86" s="70" t="s">
        <v>840</v>
      </c>
      <c r="F86" s="63" t="s">
        <v>841</v>
      </c>
      <c r="G86" s="95" t="s">
        <v>365</v>
      </c>
      <c r="H86" s="95" t="s">
        <v>45</v>
      </c>
      <c r="I86" s="95" t="s">
        <v>17</v>
      </c>
      <c r="J86" s="95" t="s">
        <v>388</v>
      </c>
      <c r="K86" s="95" t="s">
        <v>695</v>
      </c>
      <c r="L86" s="95" t="s">
        <v>681</v>
      </c>
      <c r="M86" s="95" t="s">
        <v>365</v>
      </c>
      <c r="N86" s="95" t="s">
        <v>790</v>
      </c>
      <c r="O86" s="96" t="s">
        <v>851</v>
      </c>
      <c r="P86" s="64">
        <v>73</v>
      </c>
      <c r="Q86" s="95" t="s">
        <v>852</v>
      </c>
      <c r="R86" s="95" t="s">
        <v>853</v>
      </c>
      <c r="S86" s="63" t="s">
        <v>376</v>
      </c>
      <c r="T86" s="95" t="s">
        <v>854</v>
      </c>
      <c r="U86" s="95" t="s">
        <v>855</v>
      </c>
      <c r="V86" s="97" t="s">
        <v>856</v>
      </c>
      <c r="W86" s="97">
        <v>44228</v>
      </c>
      <c r="X86" s="97">
        <v>44561</v>
      </c>
      <c r="Y86" s="63">
        <v>2</v>
      </c>
      <c r="Z86" s="106" t="s">
        <v>857</v>
      </c>
      <c r="AA86" s="329">
        <v>2</v>
      </c>
      <c r="AB86" s="106" t="s">
        <v>857</v>
      </c>
      <c r="AC86" s="63">
        <v>2</v>
      </c>
      <c r="AD86" s="106" t="s">
        <v>857</v>
      </c>
      <c r="AE86" s="63">
        <v>2</v>
      </c>
      <c r="AF86" s="95" t="s">
        <v>857</v>
      </c>
      <c r="AG86" s="96" t="s">
        <v>217</v>
      </c>
      <c r="AH86" s="229">
        <v>2</v>
      </c>
      <c r="AI86" s="126">
        <f>+AH86/Y86</f>
        <v>1</v>
      </c>
      <c r="AJ86" s="229" t="s">
        <v>858</v>
      </c>
      <c r="AK86" s="357">
        <v>2</v>
      </c>
      <c r="AL86" s="126">
        <f>+AK86/Tabla3[[#This Row],[II Trimestre ]]</f>
        <v>1</v>
      </c>
      <c r="AM86" s="90" t="s">
        <v>859</v>
      </c>
      <c r="AN86" s="90"/>
      <c r="AO86" s="90"/>
      <c r="AP86" s="90"/>
      <c r="AQ86" s="90"/>
      <c r="AR86" s="90"/>
      <c r="AS86" s="185"/>
      <c r="AT86" s="186"/>
      <c r="AU86" s="259">
        <f>+Tabla3[[#This Row],[I Trimestre ]]+Tabla3[[#This Row],[II Trimestre ]]+Tabla3[[#This Row],[III Trimestre ]]+Tabla3[[#This Row],[IV Trimestre ]]</f>
        <v>8</v>
      </c>
      <c r="AV86" s="259">
        <f t="shared" si="10"/>
        <v>4</v>
      </c>
      <c r="AW86" s="173">
        <f t="shared" si="11"/>
        <v>0.5</v>
      </c>
      <c r="AX86" s="264"/>
    </row>
    <row r="87" spans="1:50" ht="211.5" customHeight="1" x14ac:dyDescent="0.25">
      <c r="A87" s="132" t="s">
        <v>860</v>
      </c>
      <c r="B87" s="63">
        <v>46</v>
      </c>
      <c r="C87" s="70" t="s">
        <v>401</v>
      </c>
      <c r="D87" s="63" t="s">
        <v>402</v>
      </c>
      <c r="E87" s="70" t="s">
        <v>646</v>
      </c>
      <c r="F87" s="63" t="s">
        <v>647</v>
      </c>
      <c r="G87" s="99" t="s">
        <v>861</v>
      </c>
      <c r="H87" s="99" t="s">
        <v>862</v>
      </c>
      <c r="I87" s="99" t="s">
        <v>37</v>
      </c>
      <c r="J87" s="99" t="s">
        <v>388</v>
      </c>
      <c r="K87" s="99" t="s">
        <v>863</v>
      </c>
      <c r="L87" s="99" t="s">
        <v>864</v>
      </c>
      <c r="M87" s="99" t="s">
        <v>865</v>
      </c>
      <c r="N87" s="99" t="s">
        <v>60</v>
      </c>
      <c r="O87" s="100" t="s">
        <v>866</v>
      </c>
      <c r="P87" s="64">
        <v>74</v>
      </c>
      <c r="Q87" s="99" t="s">
        <v>867</v>
      </c>
      <c r="R87" s="95" t="s">
        <v>868</v>
      </c>
      <c r="S87" s="99" t="s">
        <v>376</v>
      </c>
      <c r="T87" s="99" t="s">
        <v>869</v>
      </c>
      <c r="U87" s="99" t="s">
        <v>870</v>
      </c>
      <c r="V87" s="97" t="s">
        <v>871</v>
      </c>
      <c r="W87" s="97">
        <v>44317</v>
      </c>
      <c r="X87" s="107">
        <v>44561</v>
      </c>
      <c r="Y87" s="99">
        <v>0</v>
      </c>
      <c r="Z87" s="108" t="s">
        <v>872</v>
      </c>
      <c r="AA87" s="330">
        <v>150</v>
      </c>
      <c r="AB87" s="108" t="s">
        <v>873</v>
      </c>
      <c r="AC87" s="99">
        <v>150</v>
      </c>
      <c r="AD87" s="99" t="s">
        <v>874</v>
      </c>
      <c r="AE87" s="99">
        <v>200</v>
      </c>
      <c r="AF87" s="95" t="s">
        <v>874</v>
      </c>
      <c r="AG87" s="100" t="s">
        <v>875</v>
      </c>
      <c r="AH87" s="230">
        <v>0</v>
      </c>
      <c r="AI87" s="230"/>
      <c r="AJ87" s="230" t="s">
        <v>876</v>
      </c>
      <c r="AK87" s="359">
        <v>0</v>
      </c>
      <c r="AL87" s="126">
        <f>+AK87/Tabla3[[#This Row],[II Trimestre ]]</f>
        <v>0</v>
      </c>
      <c r="AM87" s="184" t="s">
        <v>877</v>
      </c>
      <c r="AN87" s="184"/>
      <c r="AO87" s="184"/>
      <c r="AP87" s="184"/>
      <c r="AQ87" s="184"/>
      <c r="AR87" s="184"/>
      <c r="AS87" s="185"/>
      <c r="AT87" s="188"/>
      <c r="AU87" s="259">
        <f>+Tabla3[[#This Row],[I Trimestre ]]+Tabla3[[#This Row],[II Trimestre ]]+Tabla3[[#This Row],[III Trimestre ]]+Tabla3[[#This Row],[IV Trimestre ]]</f>
        <v>500</v>
      </c>
      <c r="AV87" s="259">
        <f t="shared" si="10"/>
        <v>0</v>
      </c>
      <c r="AW87" s="173">
        <f t="shared" si="11"/>
        <v>0</v>
      </c>
      <c r="AX87" s="265"/>
    </row>
    <row r="88" spans="1:50" ht="223.5" customHeight="1" x14ac:dyDescent="0.25">
      <c r="B88" s="63">
        <v>50</v>
      </c>
      <c r="C88" s="70" t="s">
        <v>401</v>
      </c>
      <c r="D88" s="63" t="s">
        <v>402</v>
      </c>
      <c r="E88" s="70" t="s">
        <v>646</v>
      </c>
      <c r="F88" s="63" t="s">
        <v>647</v>
      </c>
      <c r="G88" s="63" t="s">
        <v>878</v>
      </c>
      <c r="H88" s="63" t="s">
        <v>879</v>
      </c>
      <c r="I88" s="63" t="s">
        <v>37</v>
      </c>
      <c r="J88" s="63" t="s">
        <v>388</v>
      </c>
      <c r="K88" s="63" t="s">
        <v>863</v>
      </c>
      <c r="L88" s="63" t="s">
        <v>880</v>
      </c>
      <c r="M88" s="63" t="s">
        <v>865</v>
      </c>
      <c r="N88" s="63" t="s">
        <v>881</v>
      </c>
      <c r="O88" s="70" t="s">
        <v>882</v>
      </c>
      <c r="P88" s="64">
        <v>75</v>
      </c>
      <c r="Q88" s="63" t="s">
        <v>883</v>
      </c>
      <c r="R88" s="63" t="s">
        <v>880</v>
      </c>
      <c r="S88" s="63" t="s">
        <v>833</v>
      </c>
      <c r="T88" s="63" t="s">
        <v>884</v>
      </c>
      <c r="U88" s="63" t="s">
        <v>885</v>
      </c>
      <c r="V88" s="65" t="s">
        <v>886</v>
      </c>
      <c r="W88" s="65">
        <v>44197</v>
      </c>
      <c r="X88" s="65">
        <v>44561</v>
      </c>
      <c r="Y88" s="67">
        <v>1</v>
      </c>
      <c r="Z88" s="67" t="s">
        <v>887</v>
      </c>
      <c r="AA88" s="327">
        <v>1</v>
      </c>
      <c r="AB88" s="67" t="s">
        <v>887</v>
      </c>
      <c r="AC88" s="67">
        <v>1</v>
      </c>
      <c r="AD88" s="67" t="s">
        <v>887</v>
      </c>
      <c r="AE88" s="67">
        <v>1</v>
      </c>
      <c r="AF88" s="67" t="s">
        <v>887</v>
      </c>
      <c r="AG88" s="70" t="s">
        <v>875</v>
      </c>
      <c r="AH88" s="237">
        <v>0.93600000000000005</v>
      </c>
      <c r="AI88" s="126">
        <f t="shared" ref="AI88:AI94" si="12">+AH88/Y88</f>
        <v>0.93600000000000005</v>
      </c>
      <c r="AJ88" s="122" t="s">
        <v>888</v>
      </c>
      <c r="AK88" s="350">
        <f>(35.69 / 37.655)*100%</f>
        <v>0.94781569512680908</v>
      </c>
      <c r="AL88" s="126">
        <f>+AK88/Tabla3[[#This Row],[II Trimestre ]]</f>
        <v>0.94781569512680908</v>
      </c>
      <c r="AM88" s="88" t="s">
        <v>889</v>
      </c>
      <c r="AN88" s="199"/>
      <c r="AO88" s="88"/>
      <c r="AP88" s="88"/>
      <c r="AQ88" s="199"/>
      <c r="AR88" s="88"/>
      <c r="AS88" s="185"/>
      <c r="AT88" s="186"/>
      <c r="AU88" s="261">
        <f>+(Tabla3[[#This Row],[I Trimestre ]]+Tabla3[[#This Row],[II Trimestre ]]+Tabla3[[#This Row],[III Trimestre ]]+Tabla3[[#This Row],[IV Trimestre ]])/4</f>
        <v>1</v>
      </c>
      <c r="AV88" s="262">
        <f t="shared" ref="AV88:AV91" si="13">+(AH88+AK88+AN88+AQ88)/4</f>
        <v>0.47095392378170231</v>
      </c>
      <c r="AW88" s="173">
        <f t="shared" si="11"/>
        <v>0.47095392378170231</v>
      </c>
      <c r="AX88" s="264"/>
    </row>
    <row r="89" spans="1:50" ht="174" customHeight="1" x14ac:dyDescent="0.25">
      <c r="B89" s="63">
        <v>51</v>
      </c>
      <c r="C89" s="70" t="s">
        <v>401</v>
      </c>
      <c r="D89" s="63" t="s">
        <v>402</v>
      </c>
      <c r="E89" s="70" t="s">
        <v>646</v>
      </c>
      <c r="F89" s="63" t="s">
        <v>647</v>
      </c>
      <c r="G89" s="63" t="s">
        <v>890</v>
      </c>
      <c r="H89" s="63" t="s">
        <v>879</v>
      </c>
      <c r="I89" s="63" t="s">
        <v>37</v>
      </c>
      <c r="J89" s="63" t="s">
        <v>388</v>
      </c>
      <c r="K89" s="63" t="s">
        <v>863</v>
      </c>
      <c r="L89" s="63" t="s">
        <v>891</v>
      </c>
      <c r="M89" s="63" t="s">
        <v>865</v>
      </c>
      <c r="N89" s="63" t="s">
        <v>892</v>
      </c>
      <c r="O89" s="70" t="s">
        <v>893</v>
      </c>
      <c r="P89" s="64">
        <v>76</v>
      </c>
      <c r="Q89" s="63" t="s">
        <v>894</v>
      </c>
      <c r="R89" s="63" t="s">
        <v>891</v>
      </c>
      <c r="S89" s="63" t="s">
        <v>833</v>
      </c>
      <c r="T89" s="63" t="s">
        <v>895</v>
      </c>
      <c r="U89" s="63"/>
      <c r="V89" s="65" t="s">
        <v>896</v>
      </c>
      <c r="W89" s="65">
        <v>44197</v>
      </c>
      <c r="X89" s="65">
        <v>44561</v>
      </c>
      <c r="Y89" s="67">
        <v>1</v>
      </c>
      <c r="Z89" s="67" t="s">
        <v>897</v>
      </c>
      <c r="AA89" s="327">
        <v>1</v>
      </c>
      <c r="AB89" s="67" t="s">
        <v>897</v>
      </c>
      <c r="AC89" s="67">
        <v>1</v>
      </c>
      <c r="AD89" s="67" t="s">
        <v>897</v>
      </c>
      <c r="AE89" s="67">
        <v>1</v>
      </c>
      <c r="AF89" s="67" t="s">
        <v>897</v>
      </c>
      <c r="AG89" s="70" t="s">
        <v>875</v>
      </c>
      <c r="AH89" s="237">
        <v>0.98299999999999998</v>
      </c>
      <c r="AI89" s="126">
        <f t="shared" si="12"/>
        <v>0.98299999999999998</v>
      </c>
      <c r="AJ89" s="122" t="s">
        <v>898</v>
      </c>
      <c r="AK89" s="360">
        <v>0.96</v>
      </c>
      <c r="AL89" s="126">
        <f>+AK89/Tabla3[[#This Row],[II Trimestre ]]</f>
        <v>0.96</v>
      </c>
      <c r="AM89" s="88" t="s">
        <v>899</v>
      </c>
      <c r="AN89" s="199"/>
      <c r="AO89" s="88"/>
      <c r="AP89" s="88"/>
      <c r="AQ89" s="199"/>
      <c r="AR89" s="88"/>
      <c r="AS89" s="185"/>
      <c r="AT89" s="186"/>
      <c r="AU89" s="261">
        <f>+(Tabla3[[#This Row],[I Trimestre ]]+Tabla3[[#This Row],[II Trimestre ]]+Tabla3[[#This Row],[III Trimestre ]]+Tabla3[[#This Row],[IV Trimestre ]])/4</f>
        <v>1</v>
      </c>
      <c r="AV89" s="262">
        <f t="shared" si="13"/>
        <v>0.48575000000000002</v>
      </c>
      <c r="AW89" s="173">
        <f t="shared" si="11"/>
        <v>0.48575000000000002</v>
      </c>
      <c r="AX89" s="264"/>
    </row>
    <row r="90" spans="1:50" ht="382.5" x14ac:dyDescent="0.25">
      <c r="B90" s="63">
        <v>64</v>
      </c>
      <c r="C90" s="70" t="s">
        <v>401</v>
      </c>
      <c r="D90" s="63" t="s">
        <v>402</v>
      </c>
      <c r="E90" s="70" t="s">
        <v>646</v>
      </c>
      <c r="F90" s="63" t="s">
        <v>647</v>
      </c>
      <c r="G90" s="63" t="s">
        <v>900</v>
      </c>
      <c r="H90" s="63" t="s">
        <v>879</v>
      </c>
      <c r="I90" s="63" t="s">
        <v>37</v>
      </c>
      <c r="J90" s="63" t="s">
        <v>388</v>
      </c>
      <c r="K90" s="63" t="s">
        <v>863</v>
      </c>
      <c r="L90" s="63" t="s">
        <v>901</v>
      </c>
      <c r="M90" s="63" t="s">
        <v>865</v>
      </c>
      <c r="N90" s="63" t="s">
        <v>902</v>
      </c>
      <c r="O90" s="70" t="s">
        <v>903</v>
      </c>
      <c r="P90" s="64">
        <v>77</v>
      </c>
      <c r="Q90" s="63" t="s">
        <v>904</v>
      </c>
      <c r="R90" s="63" t="s">
        <v>901</v>
      </c>
      <c r="S90" s="63" t="s">
        <v>833</v>
      </c>
      <c r="T90" s="63" t="s">
        <v>905</v>
      </c>
      <c r="U90" s="63" t="s">
        <v>906</v>
      </c>
      <c r="V90" s="65" t="s">
        <v>907</v>
      </c>
      <c r="W90" s="65">
        <v>44287</v>
      </c>
      <c r="X90" s="65">
        <v>44561</v>
      </c>
      <c r="Y90" s="67">
        <v>1</v>
      </c>
      <c r="Z90" s="67" t="s">
        <v>908</v>
      </c>
      <c r="AA90" s="327">
        <v>1</v>
      </c>
      <c r="AB90" s="67" t="s">
        <v>908</v>
      </c>
      <c r="AC90" s="67">
        <v>1</v>
      </c>
      <c r="AD90" s="67" t="s">
        <v>908</v>
      </c>
      <c r="AE90" s="67">
        <v>1</v>
      </c>
      <c r="AF90" s="67" t="s">
        <v>908</v>
      </c>
      <c r="AG90" s="70" t="s">
        <v>875</v>
      </c>
      <c r="AH90" s="231">
        <v>0</v>
      </c>
      <c r="AI90" s="126">
        <f t="shared" si="12"/>
        <v>0</v>
      </c>
      <c r="AJ90" s="122" t="s">
        <v>909</v>
      </c>
      <c r="AK90" s="350">
        <v>0</v>
      </c>
      <c r="AL90" s="126">
        <f>+AK90/Tabla3[[#This Row],[II Trimestre ]]</f>
        <v>0</v>
      </c>
      <c r="AM90" s="88" t="s">
        <v>910</v>
      </c>
      <c r="AN90" s="199"/>
      <c r="AO90" s="88"/>
      <c r="AP90" s="88"/>
      <c r="AQ90" s="199"/>
      <c r="AR90" s="88"/>
      <c r="AS90" s="185"/>
      <c r="AT90" s="186"/>
      <c r="AU90" s="261">
        <f>+(Tabla3[[#This Row],[I Trimestre ]]+Tabla3[[#This Row],[II Trimestre ]]+Tabla3[[#This Row],[III Trimestre ]]+Tabla3[[#This Row],[IV Trimestre ]])/4</f>
        <v>1</v>
      </c>
      <c r="AV90" s="262">
        <f t="shared" si="13"/>
        <v>0</v>
      </c>
      <c r="AW90" s="173">
        <f t="shared" si="11"/>
        <v>0</v>
      </c>
      <c r="AX90" s="264"/>
    </row>
    <row r="91" spans="1:50" ht="357" x14ac:dyDescent="0.25">
      <c r="B91" s="63">
        <v>64</v>
      </c>
      <c r="C91" s="70" t="s">
        <v>401</v>
      </c>
      <c r="D91" s="63" t="s">
        <v>402</v>
      </c>
      <c r="E91" s="70" t="s">
        <v>646</v>
      </c>
      <c r="F91" s="63" t="s">
        <v>647</v>
      </c>
      <c r="G91" s="63" t="s">
        <v>900</v>
      </c>
      <c r="H91" s="63" t="s">
        <v>879</v>
      </c>
      <c r="I91" s="63" t="s">
        <v>37</v>
      </c>
      <c r="J91" s="63" t="s">
        <v>388</v>
      </c>
      <c r="K91" s="63" t="s">
        <v>863</v>
      </c>
      <c r="L91" s="63" t="s">
        <v>911</v>
      </c>
      <c r="M91" s="63" t="s">
        <v>865</v>
      </c>
      <c r="N91" s="63" t="s">
        <v>144</v>
      </c>
      <c r="O91" s="70" t="s">
        <v>912</v>
      </c>
      <c r="P91" s="64">
        <v>78</v>
      </c>
      <c r="Q91" s="63" t="s">
        <v>913</v>
      </c>
      <c r="R91" s="63" t="s">
        <v>914</v>
      </c>
      <c r="S91" s="63" t="s">
        <v>833</v>
      </c>
      <c r="T91" s="63" t="s">
        <v>915</v>
      </c>
      <c r="U91" s="63" t="s">
        <v>916</v>
      </c>
      <c r="V91" s="323" t="s">
        <v>917</v>
      </c>
      <c r="W91" s="65">
        <v>44197</v>
      </c>
      <c r="X91" s="65">
        <v>44561</v>
      </c>
      <c r="Y91" s="67">
        <v>1</v>
      </c>
      <c r="Z91" s="67" t="s">
        <v>918</v>
      </c>
      <c r="AA91" s="327">
        <v>1</v>
      </c>
      <c r="AB91" s="67" t="s">
        <v>918</v>
      </c>
      <c r="AC91" s="67">
        <v>1</v>
      </c>
      <c r="AD91" s="67" t="s">
        <v>918</v>
      </c>
      <c r="AE91" s="67">
        <v>1</v>
      </c>
      <c r="AF91" s="67" t="s">
        <v>918</v>
      </c>
      <c r="AG91" s="70" t="s">
        <v>875</v>
      </c>
      <c r="AH91" s="231">
        <v>0</v>
      </c>
      <c r="AI91" s="126">
        <f t="shared" si="12"/>
        <v>0</v>
      </c>
      <c r="AJ91" s="122" t="s">
        <v>909</v>
      </c>
      <c r="AK91" s="350">
        <v>2</v>
      </c>
      <c r="AL91" s="126">
        <v>1</v>
      </c>
      <c r="AM91" s="88" t="s">
        <v>919</v>
      </c>
      <c r="AN91" s="199"/>
      <c r="AO91" s="88"/>
      <c r="AP91" s="88"/>
      <c r="AQ91" s="199"/>
      <c r="AR91" s="88"/>
      <c r="AS91" s="185"/>
      <c r="AT91" s="186"/>
      <c r="AU91" s="261">
        <f>+(Tabla3[[#This Row],[I Trimestre ]]+Tabla3[[#This Row],[II Trimestre ]]+Tabla3[[#This Row],[III Trimestre ]]+Tabla3[[#This Row],[IV Trimestre ]])/4</f>
        <v>1</v>
      </c>
      <c r="AV91" s="262">
        <f t="shared" si="13"/>
        <v>0.5</v>
      </c>
      <c r="AW91" s="173">
        <f t="shared" si="11"/>
        <v>0.5</v>
      </c>
      <c r="AX91" s="264"/>
    </row>
    <row r="92" spans="1:50" ht="129.75" customHeight="1" x14ac:dyDescent="0.25">
      <c r="B92" s="63">
        <v>51</v>
      </c>
      <c r="C92" s="70" t="s">
        <v>401</v>
      </c>
      <c r="D92" s="63" t="s">
        <v>402</v>
      </c>
      <c r="E92" s="70" t="s">
        <v>646</v>
      </c>
      <c r="F92" s="63" t="s">
        <v>647</v>
      </c>
      <c r="G92" s="63" t="s">
        <v>890</v>
      </c>
      <c r="H92" s="63" t="s">
        <v>879</v>
      </c>
      <c r="I92" s="63" t="s">
        <v>37</v>
      </c>
      <c r="J92" s="63" t="s">
        <v>388</v>
      </c>
      <c r="K92" s="63" t="s">
        <v>863</v>
      </c>
      <c r="L92" s="63" t="s">
        <v>920</v>
      </c>
      <c r="M92" s="63" t="s">
        <v>865</v>
      </c>
      <c r="N92" s="63" t="s">
        <v>144</v>
      </c>
      <c r="O92" s="70" t="s">
        <v>921</v>
      </c>
      <c r="P92" s="64">
        <v>79</v>
      </c>
      <c r="Q92" s="63" t="s">
        <v>922</v>
      </c>
      <c r="R92" s="63" t="s">
        <v>922</v>
      </c>
      <c r="S92" s="63" t="s">
        <v>376</v>
      </c>
      <c r="T92" s="63" t="s">
        <v>923</v>
      </c>
      <c r="U92" s="63" t="s">
        <v>924</v>
      </c>
      <c r="V92" s="65" t="s">
        <v>925</v>
      </c>
      <c r="W92" s="65">
        <v>44197</v>
      </c>
      <c r="X92" s="65">
        <v>44561</v>
      </c>
      <c r="Y92" s="66">
        <v>40</v>
      </c>
      <c r="Z92" s="67" t="s">
        <v>926</v>
      </c>
      <c r="AA92" s="325">
        <v>80</v>
      </c>
      <c r="AB92" s="67" t="s">
        <v>926</v>
      </c>
      <c r="AC92" s="66">
        <v>80</v>
      </c>
      <c r="AD92" s="67" t="s">
        <v>926</v>
      </c>
      <c r="AE92" s="66">
        <v>40</v>
      </c>
      <c r="AF92" s="67" t="s">
        <v>926</v>
      </c>
      <c r="AG92" s="70" t="s">
        <v>927</v>
      </c>
      <c r="AH92" s="227">
        <v>12</v>
      </c>
      <c r="AI92" s="126">
        <f t="shared" si="12"/>
        <v>0.3</v>
      </c>
      <c r="AJ92" s="122" t="s">
        <v>928</v>
      </c>
      <c r="AK92" s="353">
        <v>191</v>
      </c>
      <c r="AL92" s="126">
        <v>1</v>
      </c>
      <c r="AM92" s="88" t="s">
        <v>929</v>
      </c>
      <c r="AN92" s="88"/>
      <c r="AO92" s="88"/>
      <c r="AP92" s="88"/>
      <c r="AQ92" s="88"/>
      <c r="AR92" s="88"/>
      <c r="AS92" s="185"/>
      <c r="AT92" s="186"/>
      <c r="AU92" s="259">
        <f>+Tabla3[[#This Row],[I Trimestre ]]+Tabla3[[#This Row],[II Trimestre ]]+Tabla3[[#This Row],[III Trimestre ]]+Tabla3[[#This Row],[IV Trimestre ]]</f>
        <v>240</v>
      </c>
      <c r="AV92" s="259">
        <f t="shared" ref="AV92:AV93" si="14">+AH92+AK92+AN92+AQ92</f>
        <v>203</v>
      </c>
      <c r="AW92" s="173">
        <f t="shared" si="11"/>
        <v>0.84583333333333333</v>
      </c>
      <c r="AX92" s="264"/>
    </row>
    <row r="93" spans="1:50" ht="216.75" x14ac:dyDescent="0.25">
      <c r="B93" s="63">
        <v>51</v>
      </c>
      <c r="C93" s="70" t="s">
        <v>401</v>
      </c>
      <c r="D93" s="63" t="s">
        <v>402</v>
      </c>
      <c r="E93" s="70" t="s">
        <v>646</v>
      </c>
      <c r="F93" s="63" t="s">
        <v>647</v>
      </c>
      <c r="G93" s="63" t="s">
        <v>890</v>
      </c>
      <c r="H93" s="63" t="s">
        <v>879</v>
      </c>
      <c r="I93" s="63" t="s">
        <v>37</v>
      </c>
      <c r="J93" s="63" t="s">
        <v>388</v>
      </c>
      <c r="K93" s="63" t="s">
        <v>863</v>
      </c>
      <c r="L93" s="63" t="s">
        <v>930</v>
      </c>
      <c r="M93" s="63" t="s">
        <v>865</v>
      </c>
      <c r="N93" s="63" t="s">
        <v>144</v>
      </c>
      <c r="O93" s="70" t="s">
        <v>931</v>
      </c>
      <c r="P93" s="64">
        <v>80</v>
      </c>
      <c r="Q93" s="63" t="s">
        <v>932</v>
      </c>
      <c r="R93" s="63" t="s">
        <v>932</v>
      </c>
      <c r="S93" s="63" t="s">
        <v>376</v>
      </c>
      <c r="T93" s="63" t="s">
        <v>933</v>
      </c>
      <c r="U93" s="63" t="s">
        <v>934</v>
      </c>
      <c r="V93" s="65" t="s">
        <v>935</v>
      </c>
      <c r="W93" s="65">
        <v>44197</v>
      </c>
      <c r="X93" s="65">
        <v>44561</v>
      </c>
      <c r="Y93" s="66">
        <v>2000</v>
      </c>
      <c r="Z93" s="67" t="s">
        <v>936</v>
      </c>
      <c r="AA93" s="325">
        <v>2000</v>
      </c>
      <c r="AB93" s="67" t="s">
        <v>936</v>
      </c>
      <c r="AC93" s="66">
        <v>3000</v>
      </c>
      <c r="AD93" s="67" t="s">
        <v>936</v>
      </c>
      <c r="AE93" s="66">
        <v>2000</v>
      </c>
      <c r="AF93" s="67" t="s">
        <v>936</v>
      </c>
      <c r="AG93" s="70" t="s">
        <v>927</v>
      </c>
      <c r="AH93" s="227">
        <v>1005</v>
      </c>
      <c r="AI93" s="126">
        <f t="shared" si="12"/>
        <v>0.50249999999999995</v>
      </c>
      <c r="AJ93" s="122" t="s">
        <v>937</v>
      </c>
      <c r="AK93" s="353">
        <v>4801</v>
      </c>
      <c r="AL93" s="126">
        <v>1</v>
      </c>
      <c r="AM93" s="88" t="s">
        <v>938</v>
      </c>
      <c r="AN93" s="88"/>
      <c r="AO93" s="88"/>
      <c r="AP93" s="88"/>
      <c r="AQ93" s="88"/>
      <c r="AR93" s="88"/>
      <c r="AS93" s="185"/>
      <c r="AT93" s="186"/>
      <c r="AU93" s="259">
        <f>+Tabla3[[#This Row],[I Trimestre ]]+Tabla3[[#This Row],[II Trimestre ]]+Tabla3[[#This Row],[III Trimestre ]]+Tabla3[[#This Row],[IV Trimestre ]]</f>
        <v>9000</v>
      </c>
      <c r="AV93" s="259">
        <f t="shared" si="14"/>
        <v>5806</v>
      </c>
      <c r="AW93" s="173">
        <f t="shared" si="11"/>
        <v>0.64511111111111108</v>
      </c>
      <c r="AX93" s="264"/>
    </row>
    <row r="94" spans="1:50" ht="273" customHeight="1" x14ac:dyDescent="0.25">
      <c r="B94" s="63">
        <v>54</v>
      </c>
      <c r="C94" s="70" t="s">
        <v>419</v>
      </c>
      <c r="D94" s="63" t="s">
        <v>420</v>
      </c>
      <c r="E94" s="70" t="s">
        <v>403</v>
      </c>
      <c r="F94" s="63" t="s">
        <v>647</v>
      </c>
      <c r="G94" s="63" t="s">
        <v>939</v>
      </c>
      <c r="H94" s="63" t="s">
        <v>879</v>
      </c>
      <c r="I94" s="63" t="s">
        <v>37</v>
      </c>
      <c r="J94" s="63" t="s">
        <v>388</v>
      </c>
      <c r="K94" s="63" t="s">
        <v>863</v>
      </c>
      <c r="L94" s="63" t="s">
        <v>940</v>
      </c>
      <c r="M94" s="63" t="s">
        <v>865</v>
      </c>
      <c r="N94" s="63" t="s">
        <v>892</v>
      </c>
      <c r="O94" s="70" t="s">
        <v>941</v>
      </c>
      <c r="P94" s="64">
        <v>81</v>
      </c>
      <c r="Q94" s="63" t="s">
        <v>942</v>
      </c>
      <c r="R94" s="63" t="s">
        <v>943</v>
      </c>
      <c r="S94" s="63" t="s">
        <v>658</v>
      </c>
      <c r="T94" s="63" t="s">
        <v>944</v>
      </c>
      <c r="U94" s="63" t="s">
        <v>945</v>
      </c>
      <c r="V94" s="65" t="s">
        <v>946</v>
      </c>
      <c r="W94" s="65">
        <v>44197</v>
      </c>
      <c r="X94" s="65">
        <v>44561</v>
      </c>
      <c r="Y94" s="69">
        <v>0.1</v>
      </c>
      <c r="Z94" s="67" t="s">
        <v>947</v>
      </c>
      <c r="AA94" s="331">
        <v>0.3</v>
      </c>
      <c r="AB94" s="67" t="s">
        <v>948</v>
      </c>
      <c r="AC94" s="69">
        <v>0.6</v>
      </c>
      <c r="AD94" s="67" t="s">
        <v>948</v>
      </c>
      <c r="AE94" s="69">
        <v>1</v>
      </c>
      <c r="AF94" s="67" t="s">
        <v>948</v>
      </c>
      <c r="AG94" s="70" t="s">
        <v>949</v>
      </c>
      <c r="AH94" s="67">
        <v>0.1</v>
      </c>
      <c r="AI94" s="67">
        <f t="shared" si="12"/>
        <v>1</v>
      </c>
      <c r="AJ94" s="122" t="s">
        <v>950</v>
      </c>
      <c r="AK94" s="350">
        <v>0.3</v>
      </c>
      <c r="AL94" s="126">
        <f>+AK94/Tabla3[[#This Row],[II Trimestre ]]</f>
        <v>1</v>
      </c>
      <c r="AM94" s="148" t="s">
        <v>951</v>
      </c>
      <c r="AN94" s="199"/>
      <c r="AO94" s="88"/>
      <c r="AP94" s="88"/>
      <c r="AQ94" s="199"/>
      <c r="AR94" s="88"/>
      <c r="AS94" s="185"/>
      <c r="AT94" s="186"/>
      <c r="AU94" s="261">
        <f>+Tabla3[[#This Row],[IV Trimestre ]]</f>
        <v>1</v>
      </c>
      <c r="AV94" s="262">
        <f>+Tabla1[[#This Row],[II seguimiento ( abril a junio)]]</f>
        <v>0.3</v>
      </c>
      <c r="AW94" s="173">
        <f>+(AV94/AU94)</f>
        <v>0.3</v>
      </c>
      <c r="AX94" s="264"/>
    </row>
    <row r="95" spans="1:50" ht="395.25" x14ac:dyDescent="0.25">
      <c r="B95" s="63">
        <v>45</v>
      </c>
      <c r="C95" s="70" t="s">
        <v>401</v>
      </c>
      <c r="D95" s="63" t="s">
        <v>402</v>
      </c>
      <c r="E95" s="70" t="s">
        <v>646</v>
      </c>
      <c r="F95" s="63" t="s">
        <v>647</v>
      </c>
      <c r="G95" s="63" t="s">
        <v>952</v>
      </c>
      <c r="H95" s="63" t="s">
        <v>879</v>
      </c>
      <c r="I95" s="63" t="s">
        <v>37</v>
      </c>
      <c r="J95" s="63" t="s">
        <v>388</v>
      </c>
      <c r="K95" s="63" t="s">
        <v>863</v>
      </c>
      <c r="L95" s="63" t="s">
        <v>953</v>
      </c>
      <c r="M95" s="63" t="s">
        <v>865</v>
      </c>
      <c r="N95" s="63" t="s">
        <v>954</v>
      </c>
      <c r="O95" s="70" t="s">
        <v>955</v>
      </c>
      <c r="P95" s="64">
        <v>82</v>
      </c>
      <c r="Q95" s="63" t="s">
        <v>953</v>
      </c>
      <c r="R95" s="63" t="s">
        <v>953</v>
      </c>
      <c r="S95" s="63" t="s">
        <v>833</v>
      </c>
      <c r="T95" s="63" t="s">
        <v>956</v>
      </c>
      <c r="U95" s="63" t="s">
        <v>957</v>
      </c>
      <c r="V95" s="65" t="s">
        <v>958</v>
      </c>
      <c r="W95" s="65">
        <v>44197</v>
      </c>
      <c r="X95" s="65">
        <v>44561</v>
      </c>
      <c r="Y95" s="66">
        <v>15000</v>
      </c>
      <c r="Z95" s="67" t="s">
        <v>959</v>
      </c>
      <c r="AA95" s="325">
        <v>15000</v>
      </c>
      <c r="AB95" s="67" t="s">
        <v>959</v>
      </c>
      <c r="AC95" s="66">
        <v>15000</v>
      </c>
      <c r="AD95" s="67" t="s">
        <v>959</v>
      </c>
      <c r="AE95" s="66">
        <v>15000</v>
      </c>
      <c r="AF95" s="67" t="s">
        <v>959</v>
      </c>
      <c r="AG95" s="70" t="s">
        <v>927</v>
      </c>
      <c r="AH95" s="227">
        <v>15176</v>
      </c>
      <c r="AI95" s="126">
        <v>1</v>
      </c>
      <c r="AJ95" s="122" t="s">
        <v>960</v>
      </c>
      <c r="AK95" s="353">
        <v>15512</v>
      </c>
      <c r="AL95" s="126">
        <v>1</v>
      </c>
      <c r="AM95" s="88" t="s">
        <v>961</v>
      </c>
      <c r="AN95" s="88"/>
      <c r="AO95" s="88"/>
      <c r="AP95" s="88"/>
      <c r="AQ95" s="88"/>
      <c r="AR95" s="88"/>
      <c r="AS95" s="185"/>
      <c r="AT95" s="186"/>
      <c r="AU95" s="259">
        <f>+Tabla3[[#This Row],[I Trimestre ]]+Tabla3[[#This Row],[II Trimestre ]]+Tabla3[[#This Row],[III Trimestre ]]+Tabla3[[#This Row],[IV Trimestre ]]</f>
        <v>60000</v>
      </c>
      <c r="AV95" s="259">
        <f t="shared" ref="AV95:AV96" si="15">+AH95+AK95+AN95+AQ95</f>
        <v>30688</v>
      </c>
      <c r="AW95" s="173">
        <f t="shared" si="11"/>
        <v>0.51146666666666663</v>
      </c>
      <c r="AX95" s="264"/>
    </row>
    <row r="96" spans="1:50" ht="357" x14ac:dyDescent="0.25">
      <c r="B96" s="63">
        <v>513</v>
      </c>
      <c r="C96" s="70" t="s">
        <v>366</v>
      </c>
      <c r="D96" s="63" t="s">
        <v>367</v>
      </c>
      <c r="E96" s="70" t="s">
        <v>368</v>
      </c>
      <c r="F96" s="63" t="s">
        <v>369</v>
      </c>
      <c r="G96" s="63" t="s">
        <v>962</v>
      </c>
      <c r="H96" s="63" t="s">
        <v>963</v>
      </c>
      <c r="I96" s="63" t="s">
        <v>964</v>
      </c>
      <c r="J96" s="63" t="s">
        <v>388</v>
      </c>
      <c r="K96" s="63" t="s">
        <v>965</v>
      </c>
      <c r="L96" s="63" t="s">
        <v>966</v>
      </c>
      <c r="M96" s="63" t="s">
        <v>967</v>
      </c>
      <c r="N96" s="63" t="s">
        <v>365</v>
      </c>
      <c r="O96" s="70" t="s">
        <v>968</v>
      </c>
      <c r="P96" s="64">
        <v>83</v>
      </c>
      <c r="Q96" s="63" t="s">
        <v>969</v>
      </c>
      <c r="R96" s="63" t="s">
        <v>970</v>
      </c>
      <c r="S96" s="63" t="s">
        <v>376</v>
      </c>
      <c r="T96" s="63" t="s">
        <v>971</v>
      </c>
      <c r="U96" s="63" t="s">
        <v>972</v>
      </c>
      <c r="V96" s="92" t="s">
        <v>973</v>
      </c>
      <c r="W96" s="92">
        <v>44378</v>
      </c>
      <c r="X96" s="92">
        <v>44561</v>
      </c>
      <c r="Y96" s="66">
        <v>0</v>
      </c>
      <c r="Z96" s="93" t="s">
        <v>365</v>
      </c>
      <c r="AA96" s="64">
        <v>0</v>
      </c>
      <c r="AB96" s="93" t="s">
        <v>365</v>
      </c>
      <c r="AC96" s="64">
        <v>1</v>
      </c>
      <c r="AD96" s="67" t="s">
        <v>974</v>
      </c>
      <c r="AE96" s="64">
        <v>1</v>
      </c>
      <c r="AF96" s="67" t="s">
        <v>974</v>
      </c>
      <c r="AG96" s="68" t="s">
        <v>68</v>
      </c>
      <c r="AH96" s="122">
        <v>0</v>
      </c>
      <c r="AI96" s="122" t="s">
        <v>365</v>
      </c>
      <c r="AJ96" s="122" t="s">
        <v>365</v>
      </c>
      <c r="AK96" s="155">
        <v>0</v>
      </c>
      <c r="AL96" s="126">
        <v>0</v>
      </c>
      <c r="AM96" s="88" t="s">
        <v>365</v>
      </c>
      <c r="AN96" s="88"/>
      <c r="AO96" s="88"/>
      <c r="AP96" s="88"/>
      <c r="AQ96" s="88"/>
      <c r="AR96" s="88"/>
      <c r="AS96" s="185"/>
      <c r="AT96" s="177"/>
      <c r="AU96" s="259">
        <f>+Tabla3[[#This Row],[I Trimestre ]]+Tabla3[[#This Row],[II Trimestre ]]+Tabla3[[#This Row],[III Trimestre ]]+Tabla3[[#This Row],[IV Trimestre ]]</f>
        <v>2</v>
      </c>
      <c r="AV96" s="259">
        <f t="shared" si="15"/>
        <v>0</v>
      </c>
      <c r="AW96" s="173">
        <f t="shared" si="11"/>
        <v>0</v>
      </c>
      <c r="AX96" s="264"/>
    </row>
    <row r="97" spans="2:50" ht="120" customHeight="1" x14ac:dyDescent="0.25">
      <c r="B97" s="63">
        <v>519</v>
      </c>
      <c r="C97" s="70" t="s">
        <v>366</v>
      </c>
      <c r="D97" s="63" t="s">
        <v>367</v>
      </c>
      <c r="E97" s="70" t="s">
        <v>368</v>
      </c>
      <c r="F97" s="63" t="s">
        <v>369</v>
      </c>
      <c r="G97" s="63" t="s">
        <v>975</v>
      </c>
      <c r="H97" s="63" t="s">
        <v>976</v>
      </c>
      <c r="I97" s="63" t="s">
        <v>977</v>
      </c>
      <c r="J97" s="63" t="s">
        <v>388</v>
      </c>
      <c r="K97" s="63" t="s">
        <v>965</v>
      </c>
      <c r="L97" s="63" t="s">
        <v>978</v>
      </c>
      <c r="M97" s="63" t="s">
        <v>979</v>
      </c>
      <c r="N97" s="63" t="s">
        <v>365</v>
      </c>
      <c r="O97" s="70" t="s">
        <v>980</v>
      </c>
      <c r="P97" s="64">
        <v>84</v>
      </c>
      <c r="Q97" s="63" t="s">
        <v>981</v>
      </c>
      <c r="R97" s="63" t="s">
        <v>981</v>
      </c>
      <c r="S97" s="63" t="s">
        <v>376</v>
      </c>
      <c r="T97" s="63" t="s">
        <v>982</v>
      </c>
      <c r="U97" s="63" t="s">
        <v>983</v>
      </c>
      <c r="V97" s="92" t="s">
        <v>984</v>
      </c>
      <c r="W97" s="92">
        <v>44317</v>
      </c>
      <c r="X97" s="92">
        <v>44469</v>
      </c>
      <c r="Y97" s="93">
        <v>0</v>
      </c>
      <c r="Z97" s="93" t="s">
        <v>365</v>
      </c>
      <c r="AA97" s="326">
        <v>0.5</v>
      </c>
      <c r="AB97" s="93" t="s">
        <v>985</v>
      </c>
      <c r="AC97" s="93">
        <v>0.5</v>
      </c>
      <c r="AD97" s="93" t="s">
        <v>986</v>
      </c>
      <c r="AE97" s="93">
        <v>0</v>
      </c>
      <c r="AF97" s="67" t="s">
        <v>365</v>
      </c>
      <c r="AG97" s="70" t="s">
        <v>987</v>
      </c>
      <c r="AH97" s="67"/>
      <c r="AI97" s="67"/>
      <c r="AJ97" s="122"/>
      <c r="AK97" s="361">
        <v>0.5</v>
      </c>
      <c r="AL97" s="126">
        <f>+AK97/Tabla3[[#This Row],[II Trimestre ]]</f>
        <v>1</v>
      </c>
      <c r="AM97" s="306" t="s">
        <v>988</v>
      </c>
      <c r="AN97" s="199"/>
      <c r="AO97" s="88"/>
      <c r="AP97" s="88"/>
      <c r="AQ97" s="199"/>
      <c r="AR97" s="88"/>
      <c r="AS97" s="185"/>
      <c r="AT97" s="148"/>
      <c r="AU97" s="261">
        <f>+(Tabla3[[#This Row],[I Trimestre ]]+Tabla3[[#This Row],[II Trimestre ]]+Tabla3[[#This Row],[III Trimestre ]]+Tabla3[[#This Row],[IV Trimestre ]])</f>
        <v>1</v>
      </c>
      <c r="AV97" s="262">
        <f>+(AH97+AK97+AN97+AQ97)</f>
        <v>0.5</v>
      </c>
      <c r="AW97" s="173">
        <f t="shared" si="11"/>
        <v>0.5</v>
      </c>
      <c r="AX97" s="264"/>
    </row>
    <row r="98" spans="2:50" ht="216.75" x14ac:dyDescent="0.25">
      <c r="B98" s="63"/>
      <c r="C98" s="70" t="s">
        <v>366</v>
      </c>
      <c r="D98" s="63" t="s">
        <v>367</v>
      </c>
      <c r="E98" s="70" t="s">
        <v>368</v>
      </c>
      <c r="F98" s="63" t="s">
        <v>369</v>
      </c>
      <c r="G98" s="63" t="s">
        <v>989</v>
      </c>
      <c r="H98" s="63" t="s">
        <v>976</v>
      </c>
      <c r="I98" s="63" t="s">
        <v>977</v>
      </c>
      <c r="J98" s="63" t="s">
        <v>388</v>
      </c>
      <c r="K98" s="63" t="s">
        <v>965</v>
      </c>
      <c r="L98" s="63" t="s">
        <v>978</v>
      </c>
      <c r="M98" s="63" t="s">
        <v>990</v>
      </c>
      <c r="N98" s="63" t="s">
        <v>365</v>
      </c>
      <c r="O98" s="70" t="s">
        <v>991</v>
      </c>
      <c r="P98" s="64">
        <v>85</v>
      </c>
      <c r="Q98" s="63" t="s">
        <v>992</v>
      </c>
      <c r="R98" s="63" t="s">
        <v>993</v>
      </c>
      <c r="S98" s="63" t="s">
        <v>833</v>
      </c>
      <c r="T98" s="63" t="s">
        <v>994</v>
      </c>
      <c r="U98" s="63" t="s">
        <v>995</v>
      </c>
      <c r="V98" s="65" t="s">
        <v>996</v>
      </c>
      <c r="W98" s="65">
        <v>44317</v>
      </c>
      <c r="X98" s="65">
        <v>44560</v>
      </c>
      <c r="Y98" s="67">
        <v>0</v>
      </c>
      <c r="Z98" s="67" t="s">
        <v>365</v>
      </c>
      <c r="AA98" s="327">
        <v>1</v>
      </c>
      <c r="AB98" s="67" t="s">
        <v>997</v>
      </c>
      <c r="AC98" s="67">
        <v>1</v>
      </c>
      <c r="AD98" s="67" t="s">
        <v>997</v>
      </c>
      <c r="AE98" s="67">
        <v>1</v>
      </c>
      <c r="AF98" s="67" t="s">
        <v>997</v>
      </c>
      <c r="AG98" s="70" t="s">
        <v>987</v>
      </c>
      <c r="AH98" s="231"/>
      <c r="AI98" s="67"/>
      <c r="AJ98" s="122"/>
      <c r="AK98" s="362">
        <v>1</v>
      </c>
      <c r="AL98" s="126">
        <f>+AK98/Tabla3[[#This Row],[II Trimestre ]]</f>
        <v>1</v>
      </c>
      <c r="AM98" s="307" t="s">
        <v>998</v>
      </c>
      <c r="AN98" s="199"/>
      <c r="AO98" s="88"/>
      <c r="AP98" s="88"/>
      <c r="AQ98" s="199"/>
      <c r="AR98" s="88"/>
      <c r="AS98" s="185"/>
      <c r="AT98" s="186"/>
      <c r="AU98" s="261">
        <f>+(Tabla3[[#This Row],[I Trimestre ]]+Tabla3[[#This Row],[II Trimestre ]]+Tabla3[[#This Row],[III Trimestre ]]+Tabla3[[#This Row],[IV Trimestre ]])/3</f>
        <v>1</v>
      </c>
      <c r="AV98" s="262">
        <f t="shared" ref="AV98:AV103" si="16">+(AH98+AK98+AN98+AQ98)/3</f>
        <v>0.33333333333333331</v>
      </c>
      <c r="AW98" s="173">
        <f t="shared" si="11"/>
        <v>0.33333333333333331</v>
      </c>
      <c r="AX98" s="264"/>
    </row>
    <row r="99" spans="2:50" ht="216.75" x14ac:dyDescent="0.25">
      <c r="B99" s="63">
        <v>519</v>
      </c>
      <c r="C99" s="70" t="s">
        <v>366</v>
      </c>
      <c r="D99" s="63" t="s">
        <v>367</v>
      </c>
      <c r="E99" s="70" t="s">
        <v>368</v>
      </c>
      <c r="F99" s="63" t="s">
        <v>369</v>
      </c>
      <c r="G99" s="63" t="s">
        <v>975</v>
      </c>
      <c r="H99" s="63" t="s">
        <v>976</v>
      </c>
      <c r="I99" s="63" t="s">
        <v>977</v>
      </c>
      <c r="J99" s="63" t="s">
        <v>388</v>
      </c>
      <c r="K99" s="63" t="s">
        <v>965</v>
      </c>
      <c r="L99" s="63" t="s">
        <v>999</v>
      </c>
      <c r="M99" s="63" t="s">
        <v>1000</v>
      </c>
      <c r="N99" s="63" t="s">
        <v>365</v>
      </c>
      <c r="O99" s="70" t="s">
        <v>1001</v>
      </c>
      <c r="P99" s="64">
        <v>86</v>
      </c>
      <c r="Q99" s="63" t="s">
        <v>1002</v>
      </c>
      <c r="R99" s="63" t="s">
        <v>1003</v>
      </c>
      <c r="S99" s="63" t="s">
        <v>833</v>
      </c>
      <c r="T99" s="63" t="s">
        <v>1004</v>
      </c>
      <c r="U99" s="63" t="s">
        <v>1005</v>
      </c>
      <c r="V99" s="92" t="s">
        <v>996</v>
      </c>
      <c r="W99" s="92">
        <v>44317</v>
      </c>
      <c r="X99" s="92">
        <v>44560</v>
      </c>
      <c r="Y99" s="67">
        <v>0</v>
      </c>
      <c r="Z99" s="93" t="s">
        <v>365</v>
      </c>
      <c r="AA99" s="327">
        <v>1</v>
      </c>
      <c r="AB99" s="93" t="s">
        <v>997</v>
      </c>
      <c r="AC99" s="67">
        <v>1</v>
      </c>
      <c r="AD99" s="93" t="s">
        <v>997</v>
      </c>
      <c r="AE99" s="67">
        <v>1</v>
      </c>
      <c r="AF99" s="67" t="s">
        <v>997</v>
      </c>
      <c r="AG99" s="70" t="s">
        <v>987</v>
      </c>
      <c r="AH99" s="67"/>
      <c r="AI99" s="67"/>
      <c r="AJ99" s="122"/>
      <c r="AK99" s="362">
        <v>1</v>
      </c>
      <c r="AL99" s="126">
        <f>+AK99/Tabla3[[#This Row],[II Trimestre ]]</f>
        <v>1</v>
      </c>
      <c r="AM99" s="307" t="s">
        <v>998</v>
      </c>
      <c r="AN99" s="199"/>
      <c r="AO99" s="88"/>
      <c r="AP99" s="88"/>
      <c r="AQ99" s="199"/>
      <c r="AR99" s="88"/>
      <c r="AS99" s="185"/>
      <c r="AT99" s="177"/>
      <c r="AU99" s="261">
        <f>+(Tabla3[[#This Row],[I Trimestre ]]+Tabla3[[#This Row],[II Trimestre ]]+Tabla3[[#This Row],[III Trimestre ]]+Tabla3[[#This Row],[IV Trimestre ]])/3</f>
        <v>1</v>
      </c>
      <c r="AV99" s="262">
        <f t="shared" si="16"/>
        <v>0.33333333333333331</v>
      </c>
      <c r="AW99" s="173">
        <f t="shared" si="11"/>
        <v>0.33333333333333331</v>
      </c>
      <c r="AX99" s="264"/>
    </row>
    <row r="100" spans="2:50" ht="216.75" x14ac:dyDescent="0.25">
      <c r="B100" s="63">
        <v>519</v>
      </c>
      <c r="C100" s="70" t="s">
        <v>366</v>
      </c>
      <c r="D100" s="63" t="s">
        <v>367</v>
      </c>
      <c r="E100" s="70" t="s">
        <v>368</v>
      </c>
      <c r="F100" s="63" t="s">
        <v>369</v>
      </c>
      <c r="G100" s="63" t="s">
        <v>975</v>
      </c>
      <c r="H100" s="63" t="s">
        <v>976</v>
      </c>
      <c r="I100" s="63" t="s">
        <v>977</v>
      </c>
      <c r="J100" s="63" t="s">
        <v>388</v>
      </c>
      <c r="K100" s="63" t="s">
        <v>965</v>
      </c>
      <c r="L100" s="63" t="s">
        <v>978</v>
      </c>
      <c r="M100" s="63" t="s">
        <v>1006</v>
      </c>
      <c r="N100" s="63" t="s">
        <v>365</v>
      </c>
      <c r="O100" s="70" t="s">
        <v>1001</v>
      </c>
      <c r="P100" s="64">
        <v>87</v>
      </c>
      <c r="Q100" s="63" t="s">
        <v>1007</v>
      </c>
      <c r="R100" s="63" t="s">
        <v>1008</v>
      </c>
      <c r="S100" s="63" t="s">
        <v>833</v>
      </c>
      <c r="T100" s="63" t="s">
        <v>1009</v>
      </c>
      <c r="U100" s="63" t="s">
        <v>1010</v>
      </c>
      <c r="V100" s="92" t="s">
        <v>996</v>
      </c>
      <c r="W100" s="92">
        <v>44317</v>
      </c>
      <c r="X100" s="92">
        <v>44560</v>
      </c>
      <c r="Y100" s="67">
        <v>0</v>
      </c>
      <c r="Z100" s="93" t="s">
        <v>365</v>
      </c>
      <c r="AA100" s="327">
        <v>1</v>
      </c>
      <c r="AB100" s="93" t="s">
        <v>997</v>
      </c>
      <c r="AC100" s="67">
        <v>1</v>
      </c>
      <c r="AD100" s="93" t="s">
        <v>997</v>
      </c>
      <c r="AE100" s="67">
        <v>1</v>
      </c>
      <c r="AF100" s="67" t="s">
        <v>997</v>
      </c>
      <c r="AG100" s="70" t="s">
        <v>987</v>
      </c>
      <c r="AH100" s="67"/>
      <c r="AI100" s="67"/>
      <c r="AJ100" s="122"/>
      <c r="AK100" s="362">
        <v>1</v>
      </c>
      <c r="AL100" s="126">
        <f>+AK100/Tabla3[[#This Row],[II Trimestre ]]</f>
        <v>1</v>
      </c>
      <c r="AM100" s="307" t="s">
        <v>1011</v>
      </c>
      <c r="AN100" s="199"/>
      <c r="AO100" s="88"/>
      <c r="AP100" s="88"/>
      <c r="AQ100" s="199"/>
      <c r="AR100" s="88"/>
      <c r="AS100" s="185"/>
      <c r="AT100" s="148"/>
      <c r="AU100" s="261">
        <f>+(Tabla3[[#This Row],[I Trimestre ]]+Tabla3[[#This Row],[II Trimestre ]]+Tabla3[[#This Row],[III Trimestre ]]+Tabla3[[#This Row],[IV Trimestre ]])/3</f>
        <v>1</v>
      </c>
      <c r="AV100" s="262">
        <f t="shared" si="16"/>
        <v>0.33333333333333331</v>
      </c>
      <c r="AW100" s="173">
        <f t="shared" si="11"/>
        <v>0.33333333333333331</v>
      </c>
      <c r="AX100" s="264"/>
    </row>
    <row r="101" spans="2:50" ht="146.25" customHeight="1" x14ac:dyDescent="0.25">
      <c r="B101" s="63">
        <v>519</v>
      </c>
      <c r="C101" s="70" t="s">
        <v>366</v>
      </c>
      <c r="D101" s="63" t="s">
        <v>367</v>
      </c>
      <c r="E101" s="70" t="s">
        <v>368</v>
      </c>
      <c r="F101" s="63" t="s">
        <v>369</v>
      </c>
      <c r="G101" s="63" t="s">
        <v>975</v>
      </c>
      <c r="H101" s="63" t="s">
        <v>976</v>
      </c>
      <c r="I101" s="63" t="s">
        <v>977</v>
      </c>
      <c r="J101" s="63" t="s">
        <v>388</v>
      </c>
      <c r="K101" s="63" t="s">
        <v>965</v>
      </c>
      <c r="L101" s="63" t="s">
        <v>978</v>
      </c>
      <c r="M101" s="63" t="s">
        <v>1012</v>
      </c>
      <c r="N101" s="63" t="s">
        <v>365</v>
      </c>
      <c r="O101" s="70" t="s">
        <v>1001</v>
      </c>
      <c r="P101" s="64">
        <v>88</v>
      </c>
      <c r="Q101" s="63" t="s">
        <v>1013</v>
      </c>
      <c r="R101" s="63" t="s">
        <v>1014</v>
      </c>
      <c r="S101" s="63" t="s">
        <v>833</v>
      </c>
      <c r="T101" s="63" t="s">
        <v>1015</v>
      </c>
      <c r="U101" s="63" t="s">
        <v>1010</v>
      </c>
      <c r="V101" s="63" t="s">
        <v>996</v>
      </c>
      <c r="W101" s="65">
        <v>44317</v>
      </c>
      <c r="X101" s="65">
        <v>44560</v>
      </c>
      <c r="Y101" s="67">
        <v>0</v>
      </c>
      <c r="Z101" s="67" t="s">
        <v>365</v>
      </c>
      <c r="AA101" s="327">
        <v>1</v>
      </c>
      <c r="AB101" s="67" t="s">
        <v>997</v>
      </c>
      <c r="AC101" s="67">
        <v>1</v>
      </c>
      <c r="AD101" s="67" t="s">
        <v>997</v>
      </c>
      <c r="AE101" s="67">
        <v>1</v>
      </c>
      <c r="AF101" s="67" t="s">
        <v>997</v>
      </c>
      <c r="AG101" s="68" t="s">
        <v>987</v>
      </c>
      <c r="AH101" s="67"/>
      <c r="AI101" s="231"/>
      <c r="AJ101" s="122"/>
      <c r="AK101" s="362">
        <v>0.85</v>
      </c>
      <c r="AL101" s="126">
        <f>+AK101/Tabla3[[#This Row],[II Trimestre ]]</f>
        <v>0.85</v>
      </c>
      <c r="AM101" s="307" t="s">
        <v>1016</v>
      </c>
      <c r="AN101" s="199"/>
      <c r="AO101" s="88"/>
      <c r="AP101" s="88"/>
      <c r="AQ101" s="199"/>
      <c r="AR101" s="88"/>
      <c r="AS101" s="88"/>
      <c r="AT101" s="146"/>
      <c r="AU101" s="261">
        <f>+(Tabla3[[#This Row],[I Trimestre ]]+Tabla3[[#This Row],[II Trimestre ]]+Tabla3[[#This Row],[III Trimestre ]]+Tabla3[[#This Row],[IV Trimestre ]])/3</f>
        <v>1</v>
      </c>
      <c r="AV101" s="262">
        <f t="shared" si="16"/>
        <v>0.28333333333333333</v>
      </c>
      <c r="AW101" s="173">
        <f t="shared" si="11"/>
        <v>0.28333333333333333</v>
      </c>
      <c r="AX101" s="260"/>
    </row>
    <row r="102" spans="2:50" ht="146.25" customHeight="1" x14ac:dyDescent="0.25">
      <c r="B102" s="63">
        <v>519</v>
      </c>
      <c r="C102" s="70" t="s">
        <v>366</v>
      </c>
      <c r="D102" s="63" t="s">
        <v>367</v>
      </c>
      <c r="E102" s="70" t="s">
        <v>368</v>
      </c>
      <c r="F102" s="63" t="s">
        <v>369</v>
      </c>
      <c r="G102" s="63" t="s">
        <v>975</v>
      </c>
      <c r="H102" s="63" t="s">
        <v>976</v>
      </c>
      <c r="I102" s="63" t="s">
        <v>977</v>
      </c>
      <c r="J102" s="63" t="s">
        <v>388</v>
      </c>
      <c r="K102" s="63" t="s">
        <v>965</v>
      </c>
      <c r="L102" s="63" t="s">
        <v>978</v>
      </c>
      <c r="M102" s="63" t="s">
        <v>1017</v>
      </c>
      <c r="N102" s="63" t="s">
        <v>365</v>
      </c>
      <c r="O102" s="70" t="s">
        <v>1001</v>
      </c>
      <c r="P102" s="64">
        <v>89</v>
      </c>
      <c r="Q102" s="63" t="s">
        <v>1018</v>
      </c>
      <c r="R102" s="63" t="s">
        <v>1019</v>
      </c>
      <c r="S102" s="63" t="s">
        <v>833</v>
      </c>
      <c r="T102" s="63" t="s">
        <v>1020</v>
      </c>
      <c r="U102" s="63" t="s">
        <v>1010</v>
      </c>
      <c r="V102" s="63" t="s">
        <v>996</v>
      </c>
      <c r="W102" s="92">
        <v>44317</v>
      </c>
      <c r="X102" s="92">
        <v>44560</v>
      </c>
      <c r="Y102" s="67">
        <v>0</v>
      </c>
      <c r="Z102" s="63" t="s">
        <v>365</v>
      </c>
      <c r="AA102" s="326">
        <v>1</v>
      </c>
      <c r="AB102" s="63" t="s">
        <v>997</v>
      </c>
      <c r="AC102" s="93">
        <v>1</v>
      </c>
      <c r="AD102" s="63" t="s">
        <v>997</v>
      </c>
      <c r="AE102" s="93">
        <v>1</v>
      </c>
      <c r="AF102" s="63" t="s">
        <v>997</v>
      </c>
      <c r="AG102" s="68" t="s">
        <v>987</v>
      </c>
      <c r="AH102" s="67"/>
      <c r="AI102" s="67"/>
      <c r="AJ102" s="122"/>
      <c r="AK102" s="363">
        <v>1</v>
      </c>
      <c r="AL102" s="126">
        <f>+AK102/Tabla3[[#This Row],[II Trimestre ]]</f>
        <v>1</v>
      </c>
      <c r="AM102" s="309" t="s">
        <v>1021</v>
      </c>
      <c r="AN102" s="199"/>
      <c r="AO102" s="88"/>
      <c r="AP102" s="88"/>
      <c r="AQ102" s="199"/>
      <c r="AR102" s="88"/>
      <c r="AS102" s="88"/>
      <c r="AT102" s="139"/>
      <c r="AU102" s="261">
        <f>+(Tabla3[[#This Row],[I Trimestre ]]+Tabla3[[#This Row],[II Trimestre ]]+Tabla3[[#This Row],[III Trimestre ]]+Tabla3[[#This Row],[IV Trimestre ]])/3</f>
        <v>1</v>
      </c>
      <c r="AV102" s="262">
        <f t="shared" si="16"/>
        <v>0.33333333333333331</v>
      </c>
      <c r="AW102" s="173">
        <f t="shared" si="11"/>
        <v>0.33333333333333331</v>
      </c>
      <c r="AX102" s="263"/>
    </row>
    <row r="103" spans="2:50" ht="146.25" customHeight="1" x14ac:dyDescent="0.25">
      <c r="B103" s="63">
        <v>519</v>
      </c>
      <c r="C103" s="70" t="s">
        <v>366</v>
      </c>
      <c r="D103" s="63" t="s">
        <v>367</v>
      </c>
      <c r="E103" s="70" t="s">
        <v>368</v>
      </c>
      <c r="F103" s="63" t="s">
        <v>369</v>
      </c>
      <c r="G103" s="63" t="s">
        <v>975</v>
      </c>
      <c r="H103" s="63" t="s">
        <v>976</v>
      </c>
      <c r="I103" s="63" t="s">
        <v>977</v>
      </c>
      <c r="J103" s="63" t="s">
        <v>388</v>
      </c>
      <c r="K103" s="63" t="s">
        <v>965</v>
      </c>
      <c r="L103" s="63" t="s">
        <v>1022</v>
      </c>
      <c r="M103" s="63" t="s">
        <v>1023</v>
      </c>
      <c r="N103" s="63" t="s">
        <v>365</v>
      </c>
      <c r="O103" s="70" t="s">
        <v>1001</v>
      </c>
      <c r="P103" s="64">
        <v>90</v>
      </c>
      <c r="Q103" s="63" t="s">
        <v>1024</v>
      </c>
      <c r="R103" s="63" t="s">
        <v>1025</v>
      </c>
      <c r="S103" s="63" t="s">
        <v>833</v>
      </c>
      <c r="T103" s="63" t="s">
        <v>1026</v>
      </c>
      <c r="U103" s="63" t="s">
        <v>1010</v>
      </c>
      <c r="V103" s="63" t="s">
        <v>996</v>
      </c>
      <c r="W103" s="92">
        <v>44317</v>
      </c>
      <c r="X103" s="92">
        <v>44560</v>
      </c>
      <c r="Y103" s="67">
        <v>0</v>
      </c>
      <c r="Z103" s="63" t="s">
        <v>365</v>
      </c>
      <c r="AA103" s="326">
        <v>1</v>
      </c>
      <c r="AB103" s="94" t="s">
        <v>997</v>
      </c>
      <c r="AC103" s="93">
        <v>1</v>
      </c>
      <c r="AD103" s="94" t="s">
        <v>997</v>
      </c>
      <c r="AE103" s="93">
        <v>1</v>
      </c>
      <c r="AF103" s="94" t="s">
        <v>997</v>
      </c>
      <c r="AG103" s="68" t="s">
        <v>987</v>
      </c>
      <c r="AH103" s="67"/>
      <c r="AI103" s="67"/>
      <c r="AJ103" s="122"/>
      <c r="AK103" s="362">
        <v>1</v>
      </c>
      <c r="AL103" s="126">
        <f>+AK103/Tabla3[[#This Row],[II Trimestre ]]</f>
        <v>1</v>
      </c>
      <c r="AM103" s="309" t="s">
        <v>1027</v>
      </c>
      <c r="AN103" s="199"/>
      <c r="AO103" s="88"/>
      <c r="AP103" s="88"/>
      <c r="AQ103" s="199"/>
      <c r="AR103" s="88"/>
      <c r="AS103" s="88"/>
      <c r="AT103" s="142"/>
      <c r="AU103" s="261">
        <f>+(Tabla3[[#This Row],[I Trimestre ]]+Tabla3[[#This Row],[II Trimestre ]]+Tabla3[[#This Row],[III Trimestre ]]+Tabla3[[#This Row],[IV Trimestre ]])/3</f>
        <v>1</v>
      </c>
      <c r="AV103" s="262">
        <f t="shared" si="16"/>
        <v>0.33333333333333331</v>
      </c>
      <c r="AW103" s="173">
        <f t="shared" si="11"/>
        <v>0.33333333333333331</v>
      </c>
      <c r="AX103" s="264"/>
    </row>
    <row r="104" spans="2:50" ht="146.25" customHeight="1" x14ac:dyDescent="0.25">
      <c r="B104" s="63">
        <v>519</v>
      </c>
      <c r="C104" s="70" t="s">
        <v>366</v>
      </c>
      <c r="D104" s="63" t="s">
        <v>367</v>
      </c>
      <c r="E104" s="70" t="s">
        <v>368</v>
      </c>
      <c r="F104" s="63" t="s">
        <v>369</v>
      </c>
      <c r="G104" s="95" t="s">
        <v>975</v>
      </c>
      <c r="H104" s="63" t="s">
        <v>976</v>
      </c>
      <c r="I104" s="63" t="s">
        <v>977</v>
      </c>
      <c r="J104" s="63" t="s">
        <v>388</v>
      </c>
      <c r="K104" s="63" t="s">
        <v>965</v>
      </c>
      <c r="L104" s="63" t="s">
        <v>1022</v>
      </c>
      <c r="M104" s="63"/>
      <c r="N104" s="63" t="s">
        <v>365</v>
      </c>
      <c r="O104" s="70" t="s">
        <v>1001</v>
      </c>
      <c r="P104" s="64">
        <v>91</v>
      </c>
      <c r="Q104" s="63" t="s">
        <v>1028</v>
      </c>
      <c r="R104" s="63" t="s">
        <v>1029</v>
      </c>
      <c r="S104" s="63" t="s">
        <v>376</v>
      </c>
      <c r="T104" s="63" t="s">
        <v>1030</v>
      </c>
      <c r="U104" s="63" t="s">
        <v>1031</v>
      </c>
      <c r="V104" s="95" t="s">
        <v>1032</v>
      </c>
      <c r="W104" s="65">
        <v>44470</v>
      </c>
      <c r="X104" s="65">
        <v>44560</v>
      </c>
      <c r="Y104" s="93">
        <v>0</v>
      </c>
      <c r="Z104" s="63" t="s">
        <v>365</v>
      </c>
      <c r="AA104" s="93">
        <v>0</v>
      </c>
      <c r="AB104" s="63" t="s">
        <v>365</v>
      </c>
      <c r="AC104" s="93">
        <v>0</v>
      </c>
      <c r="AD104" s="63" t="s">
        <v>365</v>
      </c>
      <c r="AE104" s="93">
        <v>1</v>
      </c>
      <c r="AF104" s="63" t="s">
        <v>1033</v>
      </c>
      <c r="AG104" s="68" t="s">
        <v>987</v>
      </c>
      <c r="AH104" s="67"/>
      <c r="AI104" s="67"/>
      <c r="AJ104" s="122"/>
      <c r="AK104" s="308"/>
      <c r="AL104" s="126">
        <v>0</v>
      </c>
      <c r="AM104" s="307" t="s">
        <v>1034</v>
      </c>
      <c r="AN104" s="199"/>
      <c r="AO104" s="88"/>
      <c r="AP104" s="89"/>
      <c r="AQ104" s="199"/>
      <c r="AR104" s="88"/>
      <c r="AS104" s="89"/>
      <c r="AT104" s="139"/>
      <c r="AU104" s="261">
        <f>+Tabla3[[#This Row],[IV Trimestre ]]</f>
        <v>1</v>
      </c>
      <c r="AV104" s="262">
        <f>+(AH104+AK104+AN104+AQ104)</f>
        <v>0</v>
      </c>
      <c r="AW104" s="173">
        <f t="shared" si="11"/>
        <v>0</v>
      </c>
      <c r="AX104" s="264"/>
    </row>
    <row r="105" spans="2:50" ht="146.25" customHeight="1" x14ac:dyDescent="0.25">
      <c r="B105" s="63">
        <v>519</v>
      </c>
      <c r="C105" s="70" t="s">
        <v>366</v>
      </c>
      <c r="D105" s="63" t="s">
        <v>367</v>
      </c>
      <c r="E105" s="70" t="s">
        <v>368</v>
      </c>
      <c r="F105" s="63" t="s">
        <v>369</v>
      </c>
      <c r="G105" s="95" t="s">
        <v>975</v>
      </c>
      <c r="H105" s="95" t="s">
        <v>976</v>
      </c>
      <c r="I105" s="95" t="s">
        <v>977</v>
      </c>
      <c r="J105" s="95" t="s">
        <v>388</v>
      </c>
      <c r="K105" s="63" t="s">
        <v>965</v>
      </c>
      <c r="L105" s="95" t="s">
        <v>978</v>
      </c>
      <c r="M105" s="95" t="s">
        <v>365</v>
      </c>
      <c r="N105" s="95" t="s">
        <v>365</v>
      </c>
      <c r="O105" s="96" t="s">
        <v>1001</v>
      </c>
      <c r="P105" s="64">
        <v>92</v>
      </c>
      <c r="Q105" s="95" t="s">
        <v>1035</v>
      </c>
      <c r="R105" s="95" t="s">
        <v>1036</v>
      </c>
      <c r="S105" s="95" t="s">
        <v>833</v>
      </c>
      <c r="T105" s="95" t="s">
        <v>1037</v>
      </c>
      <c r="U105" s="95" t="s">
        <v>1038</v>
      </c>
      <c r="V105" s="95" t="s">
        <v>996</v>
      </c>
      <c r="W105" s="97">
        <v>44197</v>
      </c>
      <c r="X105" s="97">
        <v>44560</v>
      </c>
      <c r="Y105" s="106">
        <v>1</v>
      </c>
      <c r="Z105" s="95" t="s">
        <v>1039</v>
      </c>
      <c r="AA105" s="332">
        <v>1</v>
      </c>
      <c r="AB105" s="95" t="s">
        <v>1039</v>
      </c>
      <c r="AC105" s="106">
        <v>1</v>
      </c>
      <c r="AD105" s="95" t="s">
        <v>1039</v>
      </c>
      <c r="AE105" s="106">
        <v>1</v>
      </c>
      <c r="AF105" s="95" t="s">
        <v>1039</v>
      </c>
      <c r="AG105" s="96" t="s">
        <v>987</v>
      </c>
      <c r="AH105" s="232">
        <v>1</v>
      </c>
      <c r="AI105" s="67">
        <f>+AH105/Y105</f>
        <v>1</v>
      </c>
      <c r="AJ105" s="229" t="s">
        <v>1040</v>
      </c>
      <c r="AK105" s="364">
        <v>1</v>
      </c>
      <c r="AL105" s="126">
        <f>+AK105/Tabla3[[#This Row],[II Trimestre ]]</f>
        <v>1</v>
      </c>
      <c r="AM105" s="310" t="s">
        <v>1041</v>
      </c>
      <c r="AN105" s="200"/>
      <c r="AO105" s="90"/>
      <c r="AP105" s="90"/>
      <c r="AQ105" s="200"/>
      <c r="AR105" s="90"/>
      <c r="AS105" s="90"/>
      <c r="AT105" s="146"/>
      <c r="AU105" s="261">
        <f>+(Tabla3[[#This Row],[I Trimestre ]]+Tabla3[[#This Row],[II Trimestre ]]+Tabla3[[#This Row],[III Trimestre ]]+Tabla3[[#This Row],[IV Trimestre ]])/4</f>
        <v>1</v>
      </c>
      <c r="AV105" s="262">
        <f t="shared" ref="AV105" si="17">+(AH105+AK105+AN105+AQ105)/4</f>
        <v>0.5</v>
      </c>
      <c r="AW105" s="173">
        <f t="shared" si="11"/>
        <v>0.5</v>
      </c>
      <c r="AX105" s="242"/>
    </row>
    <row r="106" spans="2:50" ht="146.25" customHeight="1" x14ac:dyDescent="0.25">
      <c r="B106" s="98">
        <v>519</v>
      </c>
      <c r="C106" s="70" t="s">
        <v>366</v>
      </c>
      <c r="D106" s="63" t="s">
        <v>367</v>
      </c>
      <c r="E106" s="70" t="s">
        <v>368</v>
      </c>
      <c r="F106" s="63" t="s">
        <v>369</v>
      </c>
      <c r="G106" s="99" t="s">
        <v>975</v>
      </c>
      <c r="H106" s="99" t="s">
        <v>1042</v>
      </c>
      <c r="I106" s="99" t="s">
        <v>977</v>
      </c>
      <c r="J106" s="99" t="s">
        <v>388</v>
      </c>
      <c r="K106" s="63" t="s">
        <v>965</v>
      </c>
      <c r="L106" s="99" t="s">
        <v>978</v>
      </c>
      <c r="M106" s="99" t="s">
        <v>365</v>
      </c>
      <c r="N106" s="99" t="s">
        <v>365</v>
      </c>
      <c r="O106" s="100" t="s">
        <v>1001</v>
      </c>
      <c r="P106" s="64">
        <v>93</v>
      </c>
      <c r="Q106" s="99" t="s">
        <v>1043</v>
      </c>
      <c r="R106" s="99" t="s">
        <v>1044</v>
      </c>
      <c r="S106" s="99" t="s">
        <v>833</v>
      </c>
      <c r="T106" s="95" t="s">
        <v>1045</v>
      </c>
      <c r="U106" s="99" t="s">
        <v>1005</v>
      </c>
      <c r="V106" s="99" t="s">
        <v>996</v>
      </c>
      <c r="W106" s="97">
        <v>44287</v>
      </c>
      <c r="X106" s="97">
        <v>44560</v>
      </c>
      <c r="Y106" s="108">
        <v>0</v>
      </c>
      <c r="Z106" s="99" t="s">
        <v>365</v>
      </c>
      <c r="AA106" s="333">
        <v>1</v>
      </c>
      <c r="AB106" s="99" t="s">
        <v>1046</v>
      </c>
      <c r="AC106" s="108">
        <v>1</v>
      </c>
      <c r="AD106" s="99" t="s">
        <v>1046</v>
      </c>
      <c r="AE106" s="108">
        <v>1</v>
      </c>
      <c r="AF106" s="99" t="s">
        <v>1046</v>
      </c>
      <c r="AG106" s="96" t="s">
        <v>987</v>
      </c>
      <c r="AH106" s="233"/>
      <c r="AI106" s="233"/>
      <c r="AJ106" s="230"/>
      <c r="AK106" s="364">
        <v>1</v>
      </c>
      <c r="AL106" s="126">
        <f>+AK106/Tabla3[[#This Row],[II Trimestre ]]</f>
        <v>1</v>
      </c>
      <c r="AM106" s="311" t="s">
        <v>1047</v>
      </c>
      <c r="AN106" s="206"/>
      <c r="AO106" s="184"/>
      <c r="AP106" s="184"/>
      <c r="AQ106" s="206"/>
      <c r="AR106" s="184"/>
      <c r="AS106" s="184"/>
      <c r="AT106" s="146"/>
      <c r="AU106" s="261">
        <f>+(Tabla3[[#This Row],[I Trimestre ]]+Tabla3[[#This Row],[II Trimestre ]]+Tabla3[[#This Row],[III Trimestre ]]+Tabla3[[#This Row],[IV Trimestre ]])/3</f>
        <v>1</v>
      </c>
      <c r="AV106" s="262">
        <f>+(AH106+AK106+AN106+AQ106)/3</f>
        <v>0.33333333333333331</v>
      </c>
      <c r="AW106" s="173">
        <f t="shared" si="11"/>
        <v>0.33333333333333331</v>
      </c>
      <c r="AX106" s="243"/>
    </row>
    <row r="107" spans="2:50" ht="120" customHeight="1" x14ac:dyDescent="0.25">
      <c r="B107" s="63">
        <v>513</v>
      </c>
      <c r="C107" s="70" t="s">
        <v>366</v>
      </c>
      <c r="D107" s="63" t="s">
        <v>367</v>
      </c>
      <c r="E107" s="70" t="s">
        <v>368</v>
      </c>
      <c r="F107" s="63" t="s">
        <v>369</v>
      </c>
      <c r="G107" s="63" t="s">
        <v>962</v>
      </c>
      <c r="H107" s="63" t="s">
        <v>1048</v>
      </c>
      <c r="I107" s="63" t="s">
        <v>1049</v>
      </c>
      <c r="J107" s="63" t="s">
        <v>388</v>
      </c>
      <c r="K107" s="63" t="s">
        <v>965</v>
      </c>
      <c r="L107" s="63" t="s">
        <v>1050</v>
      </c>
      <c r="M107" s="63" t="s">
        <v>1051</v>
      </c>
      <c r="N107" s="63" t="s">
        <v>365</v>
      </c>
      <c r="O107" s="70" t="s">
        <v>1052</v>
      </c>
      <c r="P107" s="64">
        <v>94</v>
      </c>
      <c r="Q107" s="63" t="s">
        <v>1053</v>
      </c>
      <c r="R107" s="63" t="s">
        <v>1054</v>
      </c>
      <c r="S107" s="63" t="s">
        <v>376</v>
      </c>
      <c r="T107" s="63" t="s">
        <v>1055</v>
      </c>
      <c r="U107" s="63" t="s">
        <v>1056</v>
      </c>
      <c r="V107" s="63" t="s">
        <v>1057</v>
      </c>
      <c r="W107" s="65">
        <v>44287</v>
      </c>
      <c r="X107" s="65">
        <v>44560</v>
      </c>
      <c r="Y107" s="66">
        <v>0</v>
      </c>
      <c r="Z107" s="67" t="s">
        <v>365</v>
      </c>
      <c r="AA107" s="325">
        <v>1</v>
      </c>
      <c r="AB107" s="67" t="s">
        <v>1058</v>
      </c>
      <c r="AC107" s="66">
        <v>0</v>
      </c>
      <c r="AD107" s="67" t="s">
        <v>365</v>
      </c>
      <c r="AE107" s="66">
        <v>1</v>
      </c>
      <c r="AF107" s="67" t="s">
        <v>1059</v>
      </c>
      <c r="AG107" s="68" t="s">
        <v>1060</v>
      </c>
      <c r="AH107" s="122"/>
      <c r="AI107" s="227"/>
      <c r="AJ107" s="122"/>
      <c r="AK107" s="353">
        <v>1</v>
      </c>
      <c r="AL107" s="126">
        <f>+AK107/Tabla3[[#This Row],[II Trimestre ]]</f>
        <v>1</v>
      </c>
      <c r="AM107" s="88" t="s">
        <v>1061</v>
      </c>
      <c r="AN107" s="88"/>
      <c r="AO107" s="88"/>
      <c r="AP107" s="88"/>
      <c r="AQ107" s="88"/>
      <c r="AR107" s="88"/>
      <c r="AS107" s="88"/>
      <c r="AT107" s="146"/>
      <c r="AU107" s="259">
        <f>+Tabla3[[#This Row],[I Trimestre ]]+Tabla3[[#This Row],[II Trimestre ]]+Tabla3[[#This Row],[III Trimestre ]]+Tabla3[[#This Row],[IV Trimestre ]]</f>
        <v>2</v>
      </c>
      <c r="AV107" s="259">
        <f t="shared" ref="AV107:AV108" si="18">+AH107+AK107+AN107+AQ107</f>
        <v>1</v>
      </c>
      <c r="AW107" s="173">
        <f t="shared" si="11"/>
        <v>0.5</v>
      </c>
      <c r="AX107" s="260"/>
    </row>
    <row r="108" spans="2:50" ht="120" customHeight="1" x14ac:dyDescent="0.25">
      <c r="B108" s="63">
        <v>513</v>
      </c>
      <c r="C108" s="70" t="s">
        <v>366</v>
      </c>
      <c r="D108" s="63" t="s">
        <v>367</v>
      </c>
      <c r="E108" s="70" t="s">
        <v>368</v>
      </c>
      <c r="F108" s="63" t="s">
        <v>369</v>
      </c>
      <c r="G108" s="63" t="s">
        <v>962</v>
      </c>
      <c r="H108" s="63" t="s">
        <v>1048</v>
      </c>
      <c r="I108" s="63" t="s">
        <v>1049</v>
      </c>
      <c r="J108" s="63" t="s">
        <v>388</v>
      </c>
      <c r="K108" s="63" t="s">
        <v>965</v>
      </c>
      <c r="L108" s="63" t="s">
        <v>1050</v>
      </c>
      <c r="M108" s="63" t="s">
        <v>1062</v>
      </c>
      <c r="N108" s="63" t="s">
        <v>365</v>
      </c>
      <c r="O108" s="70" t="s">
        <v>1063</v>
      </c>
      <c r="P108" s="64">
        <v>95</v>
      </c>
      <c r="Q108" s="63" t="s">
        <v>1064</v>
      </c>
      <c r="R108" s="63" t="s">
        <v>1065</v>
      </c>
      <c r="S108" s="63" t="s">
        <v>376</v>
      </c>
      <c r="T108" s="63" t="s">
        <v>1066</v>
      </c>
      <c r="U108" s="63" t="s">
        <v>1067</v>
      </c>
      <c r="V108" s="63" t="s">
        <v>1057</v>
      </c>
      <c r="W108" s="65">
        <v>44200</v>
      </c>
      <c r="X108" s="65">
        <v>44560</v>
      </c>
      <c r="Y108" s="66">
        <v>1</v>
      </c>
      <c r="Z108" s="67" t="s">
        <v>1068</v>
      </c>
      <c r="AA108" s="325">
        <v>1</v>
      </c>
      <c r="AB108" s="67" t="s">
        <v>1068</v>
      </c>
      <c r="AC108" s="66">
        <v>1</v>
      </c>
      <c r="AD108" s="67" t="s">
        <v>1068</v>
      </c>
      <c r="AE108" s="66">
        <v>1</v>
      </c>
      <c r="AF108" s="67" t="s">
        <v>1068</v>
      </c>
      <c r="AG108" s="68" t="s">
        <v>1060</v>
      </c>
      <c r="AH108" s="122">
        <v>1</v>
      </c>
      <c r="AI108" s="126">
        <f t="shared" ref="AI108:AI111" si="19">+AH108/Y108</f>
        <v>1</v>
      </c>
      <c r="AJ108" s="122" t="s">
        <v>1069</v>
      </c>
      <c r="AK108" s="357">
        <v>1</v>
      </c>
      <c r="AL108" s="126">
        <f>+AK108/Tabla3[[#This Row],[II Trimestre ]]</f>
        <v>1</v>
      </c>
      <c r="AM108" s="88" t="s">
        <v>1070</v>
      </c>
      <c r="AN108" s="88"/>
      <c r="AO108" s="88"/>
      <c r="AP108" s="88"/>
      <c r="AQ108" s="88"/>
      <c r="AR108" s="88"/>
      <c r="AS108" s="88"/>
      <c r="AT108" s="146"/>
      <c r="AU108" s="259">
        <f>+Tabla3[[#This Row],[I Trimestre ]]+Tabla3[[#This Row],[II Trimestre ]]+Tabla3[[#This Row],[III Trimestre ]]+Tabla3[[#This Row],[IV Trimestre ]]</f>
        <v>4</v>
      </c>
      <c r="AV108" s="259">
        <f t="shared" si="18"/>
        <v>2</v>
      </c>
      <c r="AW108" s="173">
        <f t="shared" si="11"/>
        <v>0.5</v>
      </c>
      <c r="AX108" s="260"/>
    </row>
    <row r="109" spans="2:50" ht="261" customHeight="1" x14ac:dyDescent="0.25">
      <c r="B109" s="63" t="s">
        <v>1071</v>
      </c>
      <c r="C109" s="70" t="s">
        <v>366</v>
      </c>
      <c r="D109" s="63" t="s">
        <v>367</v>
      </c>
      <c r="E109" s="70" t="s">
        <v>368</v>
      </c>
      <c r="F109" s="63" t="s">
        <v>1072</v>
      </c>
      <c r="G109" s="63" t="s">
        <v>1073</v>
      </c>
      <c r="H109" s="63" t="s">
        <v>649</v>
      </c>
      <c r="I109" s="63" t="s">
        <v>1074</v>
      </c>
      <c r="J109" s="63" t="s">
        <v>388</v>
      </c>
      <c r="K109" s="63" t="s">
        <v>965</v>
      </c>
      <c r="L109" s="63" t="s">
        <v>776</v>
      </c>
      <c r="M109" s="63" t="s">
        <v>365</v>
      </c>
      <c r="N109" s="63" t="s">
        <v>365</v>
      </c>
      <c r="O109" s="70" t="s">
        <v>1075</v>
      </c>
      <c r="P109" s="64">
        <v>96</v>
      </c>
      <c r="Q109" s="63" t="s">
        <v>1076</v>
      </c>
      <c r="R109" s="63" t="s">
        <v>1077</v>
      </c>
      <c r="S109" s="63" t="s">
        <v>394</v>
      </c>
      <c r="T109" s="63" t="s">
        <v>1078</v>
      </c>
      <c r="U109" s="63" t="s">
        <v>1079</v>
      </c>
      <c r="V109" s="63" t="s">
        <v>1080</v>
      </c>
      <c r="W109" s="65">
        <v>44197</v>
      </c>
      <c r="X109" s="65">
        <v>44561</v>
      </c>
      <c r="Y109" s="69">
        <v>1</v>
      </c>
      <c r="Z109" s="67" t="s">
        <v>1081</v>
      </c>
      <c r="AA109" s="331">
        <v>1</v>
      </c>
      <c r="AB109" s="67" t="s">
        <v>1081</v>
      </c>
      <c r="AC109" s="69">
        <v>1</v>
      </c>
      <c r="AD109" s="67" t="s">
        <v>1081</v>
      </c>
      <c r="AE109" s="69">
        <v>1</v>
      </c>
      <c r="AF109" s="67" t="s">
        <v>1081</v>
      </c>
      <c r="AG109" s="68" t="s">
        <v>68</v>
      </c>
      <c r="AH109" s="228">
        <v>1</v>
      </c>
      <c r="AI109" s="126">
        <f t="shared" si="19"/>
        <v>1</v>
      </c>
      <c r="AJ109" s="122" t="s">
        <v>1082</v>
      </c>
      <c r="AK109" s="350">
        <v>1</v>
      </c>
      <c r="AL109" s="126">
        <f>+AK109/Tabla3[[#This Row],[II Trimestre ]]</f>
        <v>1</v>
      </c>
      <c r="AM109" s="88" t="s">
        <v>1083</v>
      </c>
      <c r="AN109" s="199"/>
      <c r="AO109" s="88"/>
      <c r="AP109" s="88"/>
      <c r="AQ109" s="199"/>
      <c r="AR109" s="88"/>
      <c r="AS109" s="88"/>
      <c r="AT109" s="146"/>
      <c r="AU109" s="261">
        <f>+(Tabla3[[#This Row],[I Trimestre ]]+Tabla3[[#This Row],[II Trimestre ]]+Tabla3[[#This Row],[III Trimestre ]]+Tabla3[[#This Row],[IV Trimestre ]])/4</f>
        <v>1</v>
      </c>
      <c r="AV109" s="262">
        <f>+(AH109+AK109+AN109+AQ109)/4</f>
        <v>0.5</v>
      </c>
      <c r="AW109" s="173">
        <f>+(AV109/AU109)</f>
        <v>0.5</v>
      </c>
      <c r="AX109" s="260"/>
    </row>
    <row r="110" spans="2:50" ht="120" customHeight="1" x14ac:dyDescent="0.25">
      <c r="B110" s="63" t="s">
        <v>365</v>
      </c>
      <c r="C110" s="70" t="s">
        <v>366</v>
      </c>
      <c r="D110" s="63" t="s">
        <v>367</v>
      </c>
      <c r="E110" s="70" t="s">
        <v>368</v>
      </c>
      <c r="F110" s="63" t="s">
        <v>369</v>
      </c>
      <c r="G110" s="63" t="s">
        <v>365</v>
      </c>
      <c r="H110" s="63" t="s">
        <v>441</v>
      </c>
      <c r="I110" s="63" t="s">
        <v>1084</v>
      </c>
      <c r="J110" s="63" t="s">
        <v>365</v>
      </c>
      <c r="K110" s="63" t="s">
        <v>365</v>
      </c>
      <c r="L110" s="63" t="s">
        <v>365</v>
      </c>
      <c r="M110" s="63" t="s">
        <v>365</v>
      </c>
      <c r="N110" s="63" t="s">
        <v>365</v>
      </c>
      <c r="O110" s="70" t="s">
        <v>1085</v>
      </c>
      <c r="P110" s="64">
        <v>97</v>
      </c>
      <c r="Q110" s="63" t="s">
        <v>1086</v>
      </c>
      <c r="R110" s="63" t="s">
        <v>1087</v>
      </c>
      <c r="S110" s="63" t="s">
        <v>376</v>
      </c>
      <c r="T110" s="63" t="s">
        <v>1088</v>
      </c>
      <c r="U110" s="63" t="s">
        <v>1089</v>
      </c>
      <c r="V110" s="63" t="s">
        <v>1090</v>
      </c>
      <c r="W110" s="65">
        <v>44197</v>
      </c>
      <c r="X110" s="65">
        <v>44561</v>
      </c>
      <c r="Y110" s="66">
        <v>3</v>
      </c>
      <c r="Z110" s="67" t="s">
        <v>1091</v>
      </c>
      <c r="AA110" s="325">
        <v>3</v>
      </c>
      <c r="AB110" s="67" t="s">
        <v>1091</v>
      </c>
      <c r="AC110" s="66">
        <v>3</v>
      </c>
      <c r="AD110" s="67" t="s">
        <v>1091</v>
      </c>
      <c r="AE110" s="66">
        <v>3</v>
      </c>
      <c r="AF110" s="67" t="s">
        <v>1091</v>
      </c>
      <c r="AG110" s="68" t="s">
        <v>68</v>
      </c>
      <c r="AH110" s="122">
        <v>3</v>
      </c>
      <c r="AI110" s="126">
        <f t="shared" si="19"/>
        <v>1</v>
      </c>
      <c r="AJ110" s="122" t="s">
        <v>1092</v>
      </c>
      <c r="AK110" s="357">
        <v>3</v>
      </c>
      <c r="AL110" s="126">
        <f>+AK110/Tabla3[[#This Row],[II Trimestre ]]</f>
        <v>1</v>
      </c>
      <c r="AM110" s="88" t="s">
        <v>1093</v>
      </c>
      <c r="AN110" s="88"/>
      <c r="AO110" s="88"/>
      <c r="AP110" s="88"/>
      <c r="AQ110" s="88"/>
      <c r="AR110" s="88"/>
      <c r="AS110" s="88"/>
      <c r="AT110" s="146"/>
      <c r="AU110" s="259">
        <f>+Tabla3[[#This Row],[I Trimestre ]]+Tabla3[[#This Row],[II Trimestre ]]+Tabla3[[#This Row],[III Trimestre ]]+Tabla3[[#This Row],[IV Trimestre ]]</f>
        <v>12</v>
      </c>
      <c r="AV110" s="259">
        <f>+AH110+AK110+AN110+AQ110</f>
        <v>6</v>
      </c>
      <c r="AW110" s="173">
        <f>+(AV110/AU110)</f>
        <v>0.5</v>
      </c>
      <c r="AX110" s="260"/>
    </row>
    <row r="111" spans="2:50" ht="135.75" customHeight="1" x14ac:dyDescent="0.25">
      <c r="B111" s="63">
        <v>513</v>
      </c>
      <c r="C111" s="70" t="s">
        <v>366</v>
      </c>
      <c r="D111" s="63" t="s">
        <v>367</v>
      </c>
      <c r="E111" s="70" t="s">
        <v>1094</v>
      </c>
      <c r="F111" s="63" t="s">
        <v>1072</v>
      </c>
      <c r="G111" s="63" t="s">
        <v>1095</v>
      </c>
      <c r="H111" s="63" t="s">
        <v>777</v>
      </c>
      <c r="I111" s="63" t="s">
        <v>1096</v>
      </c>
      <c r="J111" s="63" t="s">
        <v>388</v>
      </c>
      <c r="K111" s="63" t="s">
        <v>965</v>
      </c>
      <c r="L111" s="63" t="s">
        <v>1097</v>
      </c>
      <c r="M111" s="63" t="s">
        <v>365</v>
      </c>
      <c r="N111" s="63" t="s">
        <v>365</v>
      </c>
      <c r="O111" s="70" t="s">
        <v>1098</v>
      </c>
      <c r="P111" s="64">
        <v>98</v>
      </c>
      <c r="Q111" s="63" t="s">
        <v>1099</v>
      </c>
      <c r="R111" s="63" t="s">
        <v>1100</v>
      </c>
      <c r="S111" s="63" t="s">
        <v>376</v>
      </c>
      <c r="T111" s="63" t="s">
        <v>1101</v>
      </c>
      <c r="U111" s="63" t="s">
        <v>1102</v>
      </c>
      <c r="V111" s="63" t="s">
        <v>1103</v>
      </c>
      <c r="W111" s="65">
        <v>44197</v>
      </c>
      <c r="X111" s="65">
        <v>44561</v>
      </c>
      <c r="Y111" s="69">
        <v>0.25</v>
      </c>
      <c r="Z111" s="67" t="s">
        <v>1104</v>
      </c>
      <c r="AA111" s="327">
        <v>0.25</v>
      </c>
      <c r="AB111" s="67" t="s">
        <v>1104</v>
      </c>
      <c r="AC111" s="67">
        <v>0.25</v>
      </c>
      <c r="AD111" s="67" t="s">
        <v>1104</v>
      </c>
      <c r="AE111" s="67">
        <v>0.25</v>
      </c>
      <c r="AF111" s="67" t="s">
        <v>1104</v>
      </c>
      <c r="AG111" s="68" t="s">
        <v>1105</v>
      </c>
      <c r="AH111" s="228">
        <v>0.25</v>
      </c>
      <c r="AI111" s="126">
        <f t="shared" si="19"/>
        <v>1</v>
      </c>
      <c r="AJ111" s="122" t="s">
        <v>1106</v>
      </c>
      <c r="AK111" s="354">
        <v>0.25</v>
      </c>
      <c r="AL111" s="126">
        <f>+AK111/Tabla3[[#This Row],[II Trimestre ]]</f>
        <v>1</v>
      </c>
      <c r="AM111" s="312" t="s">
        <v>1107</v>
      </c>
      <c r="AN111" s="199"/>
      <c r="AO111" s="88"/>
      <c r="AP111" s="88"/>
      <c r="AQ111" s="199"/>
      <c r="AR111" s="88"/>
      <c r="AS111" s="88"/>
      <c r="AT111" s="146"/>
      <c r="AU111" s="261">
        <f>+(Tabla3[[#This Row],[I Trimestre ]]+Tabla3[[#This Row],[II Trimestre ]]+Tabla3[[#This Row],[III Trimestre ]]+Tabla3[[#This Row],[IV Trimestre ]])</f>
        <v>1</v>
      </c>
      <c r="AV111" s="262">
        <f>+(AH111+AK111+AN111+AQ111)</f>
        <v>0.5</v>
      </c>
      <c r="AW111" s="173">
        <f>+(AV111/AU111)</f>
        <v>0.5</v>
      </c>
      <c r="AX111" s="260"/>
    </row>
    <row r="112" spans="2:50" ht="120" customHeight="1" x14ac:dyDescent="0.25">
      <c r="B112" s="63">
        <v>513</v>
      </c>
      <c r="C112" s="70" t="s">
        <v>366</v>
      </c>
      <c r="D112" s="63" t="s">
        <v>367</v>
      </c>
      <c r="E112" s="70" t="s">
        <v>1094</v>
      </c>
      <c r="F112" s="63" t="s">
        <v>1072</v>
      </c>
      <c r="G112" s="63" t="s">
        <v>1095</v>
      </c>
      <c r="H112" s="63" t="s">
        <v>1108</v>
      </c>
      <c r="I112" s="63" t="s">
        <v>1096</v>
      </c>
      <c r="J112" s="63" t="s">
        <v>388</v>
      </c>
      <c r="K112" s="63" t="s">
        <v>965</v>
      </c>
      <c r="L112" s="63" t="s">
        <v>1097</v>
      </c>
      <c r="M112" s="63" t="s">
        <v>365</v>
      </c>
      <c r="N112" s="63" t="s">
        <v>365</v>
      </c>
      <c r="O112" s="70" t="s">
        <v>1109</v>
      </c>
      <c r="P112" s="64">
        <v>99</v>
      </c>
      <c r="Q112" s="63" t="s">
        <v>1110</v>
      </c>
      <c r="R112" s="63" t="s">
        <v>1111</v>
      </c>
      <c r="S112" s="63" t="s">
        <v>376</v>
      </c>
      <c r="T112" s="63" t="s">
        <v>1112</v>
      </c>
      <c r="U112" s="63" t="s">
        <v>1113</v>
      </c>
      <c r="V112" s="63" t="s">
        <v>1114</v>
      </c>
      <c r="W112" s="65">
        <v>44348</v>
      </c>
      <c r="X112" s="65">
        <v>44561</v>
      </c>
      <c r="Y112" s="66">
        <v>0</v>
      </c>
      <c r="Z112" s="67" t="s">
        <v>365</v>
      </c>
      <c r="AA112" s="325">
        <v>1</v>
      </c>
      <c r="AB112" s="67" t="s">
        <v>1115</v>
      </c>
      <c r="AC112" s="66">
        <v>0</v>
      </c>
      <c r="AD112" s="67" t="s">
        <v>365</v>
      </c>
      <c r="AE112" s="66">
        <v>1</v>
      </c>
      <c r="AF112" s="67" t="s">
        <v>1115</v>
      </c>
      <c r="AG112" s="68" t="s">
        <v>1105</v>
      </c>
      <c r="AH112" s="122"/>
      <c r="AI112" s="227"/>
      <c r="AJ112" s="122"/>
      <c r="AK112" s="357">
        <v>1</v>
      </c>
      <c r="AL112" s="126">
        <f>+AK112/Tabla3[[#This Row],[II Trimestre ]]</f>
        <v>1</v>
      </c>
      <c r="AM112" s="313" t="s">
        <v>1116</v>
      </c>
      <c r="AN112" s="88"/>
      <c r="AO112" s="88"/>
      <c r="AP112" s="88"/>
      <c r="AQ112" s="88"/>
      <c r="AR112" s="88"/>
      <c r="AS112" s="88"/>
      <c r="AT112" s="146"/>
      <c r="AU112" s="259">
        <f>+Tabla3[[#This Row],[I Trimestre ]]+Tabla3[[#This Row],[II Trimestre ]]+Tabla3[[#This Row],[III Trimestre ]]+Tabla3[[#This Row],[IV Trimestre ]]</f>
        <v>2</v>
      </c>
      <c r="AV112" s="259">
        <f>+AH112+AK112+AN112+AQ112</f>
        <v>1</v>
      </c>
      <c r="AW112" s="173">
        <f>+(AV112/AU112)</f>
        <v>0.5</v>
      </c>
      <c r="AX112" s="260"/>
    </row>
    <row r="113" spans="1:207" ht="120" customHeight="1" x14ac:dyDescent="0.25">
      <c r="B113" s="63">
        <v>513</v>
      </c>
      <c r="C113" s="70" t="s">
        <v>366</v>
      </c>
      <c r="D113" s="63" t="s">
        <v>367</v>
      </c>
      <c r="E113" s="70" t="s">
        <v>1094</v>
      </c>
      <c r="F113" s="63" t="s">
        <v>1072</v>
      </c>
      <c r="G113" s="63" t="s">
        <v>1095</v>
      </c>
      <c r="H113" s="63" t="s">
        <v>777</v>
      </c>
      <c r="I113" s="63" t="s">
        <v>1096</v>
      </c>
      <c r="J113" s="63" t="s">
        <v>388</v>
      </c>
      <c r="K113" s="63" t="s">
        <v>965</v>
      </c>
      <c r="L113" s="63" t="s">
        <v>1097</v>
      </c>
      <c r="M113" s="63" t="s">
        <v>365</v>
      </c>
      <c r="N113" s="63" t="s">
        <v>365</v>
      </c>
      <c r="O113" s="70" t="s">
        <v>1117</v>
      </c>
      <c r="P113" s="64">
        <v>100</v>
      </c>
      <c r="Q113" s="63" t="s">
        <v>1118</v>
      </c>
      <c r="R113" s="63" t="s">
        <v>1119</v>
      </c>
      <c r="S113" s="63" t="s">
        <v>376</v>
      </c>
      <c r="T113" s="63" t="s">
        <v>1120</v>
      </c>
      <c r="U113" s="63" t="s">
        <v>1121</v>
      </c>
      <c r="V113" s="63" t="s">
        <v>1122</v>
      </c>
      <c r="W113" s="65">
        <v>44197</v>
      </c>
      <c r="X113" s="65">
        <v>44561</v>
      </c>
      <c r="Y113" s="69">
        <v>0.25</v>
      </c>
      <c r="Z113" s="67" t="s">
        <v>1123</v>
      </c>
      <c r="AA113" s="327">
        <v>0.25</v>
      </c>
      <c r="AB113" s="67" t="s">
        <v>1123</v>
      </c>
      <c r="AC113" s="67">
        <v>0.25</v>
      </c>
      <c r="AD113" s="67" t="s">
        <v>1123</v>
      </c>
      <c r="AE113" s="67">
        <v>0.25</v>
      </c>
      <c r="AF113" s="67" t="s">
        <v>1123</v>
      </c>
      <c r="AG113" s="68" t="s">
        <v>1105</v>
      </c>
      <c r="AH113" s="228">
        <v>0.25</v>
      </c>
      <c r="AI113" s="126">
        <f t="shared" ref="AI113:AI121" si="20">+AH113/Y113</f>
        <v>1</v>
      </c>
      <c r="AJ113" s="122" t="s">
        <v>1124</v>
      </c>
      <c r="AK113" s="350">
        <v>0.25</v>
      </c>
      <c r="AL113" s="126">
        <f>+AK113/Tabla3[[#This Row],[II Trimestre ]]</f>
        <v>1</v>
      </c>
      <c r="AM113" s="313" t="s">
        <v>1125</v>
      </c>
      <c r="AN113" s="199"/>
      <c r="AO113" s="88"/>
      <c r="AP113" s="88"/>
      <c r="AQ113" s="199"/>
      <c r="AR113" s="88"/>
      <c r="AS113" s="88"/>
      <c r="AT113" s="146"/>
      <c r="AU113" s="261">
        <f>+(Tabla3[[#This Row],[I Trimestre ]]+Tabla3[[#This Row],[II Trimestre ]]+Tabla3[[#This Row],[III Trimestre ]]+Tabla3[[#This Row],[IV Trimestre ]])</f>
        <v>1</v>
      </c>
      <c r="AV113" s="262">
        <f>+(AH113+AK113+AN113+AQ113)</f>
        <v>0.5</v>
      </c>
      <c r="AW113" s="173">
        <f>+(AV113/AU113)</f>
        <v>0.5</v>
      </c>
      <c r="AX113" s="260"/>
    </row>
    <row r="114" spans="1:207" ht="120" customHeight="1" x14ac:dyDescent="0.25">
      <c r="B114" s="63" t="s">
        <v>365</v>
      </c>
      <c r="C114" s="70" t="s">
        <v>366</v>
      </c>
      <c r="D114" s="63" t="s">
        <v>367</v>
      </c>
      <c r="E114" s="70" t="s">
        <v>368</v>
      </c>
      <c r="F114" s="63" t="s">
        <v>1072</v>
      </c>
      <c r="G114" s="63" t="s">
        <v>365</v>
      </c>
      <c r="H114" s="63" t="s">
        <v>441</v>
      </c>
      <c r="I114" s="63" t="s">
        <v>1126</v>
      </c>
      <c r="J114" s="63" t="s">
        <v>1127</v>
      </c>
      <c r="K114" s="63" t="s">
        <v>965</v>
      </c>
      <c r="L114" s="63" t="s">
        <v>999</v>
      </c>
      <c r="M114" s="63" t="s">
        <v>1128</v>
      </c>
      <c r="N114" s="63" t="s">
        <v>365</v>
      </c>
      <c r="O114" s="70" t="s">
        <v>1129</v>
      </c>
      <c r="P114" s="64">
        <v>101</v>
      </c>
      <c r="Q114" s="63" t="s">
        <v>1130</v>
      </c>
      <c r="R114" s="63" t="s">
        <v>1129</v>
      </c>
      <c r="S114" s="63" t="s">
        <v>376</v>
      </c>
      <c r="T114" s="63" t="s">
        <v>1131</v>
      </c>
      <c r="U114" s="63" t="s">
        <v>1132</v>
      </c>
      <c r="V114" s="63" t="s">
        <v>1133</v>
      </c>
      <c r="W114" s="65">
        <v>44287</v>
      </c>
      <c r="X114" s="65">
        <v>44377</v>
      </c>
      <c r="Y114" s="66">
        <v>1</v>
      </c>
      <c r="Z114" s="67" t="s">
        <v>365</v>
      </c>
      <c r="AA114" s="325">
        <v>1</v>
      </c>
      <c r="AB114" s="67" t="s">
        <v>1134</v>
      </c>
      <c r="AC114" s="66">
        <v>0</v>
      </c>
      <c r="AD114" s="67" t="s">
        <v>365</v>
      </c>
      <c r="AE114" s="66">
        <v>0</v>
      </c>
      <c r="AF114" s="67" t="s">
        <v>365</v>
      </c>
      <c r="AG114" s="68" t="s">
        <v>1135</v>
      </c>
      <c r="AH114" s="122">
        <v>1</v>
      </c>
      <c r="AI114" s="126">
        <f t="shared" si="20"/>
        <v>1</v>
      </c>
      <c r="AJ114" s="122" t="s">
        <v>1136</v>
      </c>
      <c r="AK114" s="349">
        <v>1</v>
      </c>
      <c r="AL114" s="126">
        <f>+AK114/Tabla3[[#This Row],[II Trimestre ]]</f>
        <v>1</v>
      </c>
      <c r="AM114" s="88" t="s">
        <v>1137</v>
      </c>
      <c r="AN114" s="88"/>
      <c r="AO114" s="88"/>
      <c r="AP114" s="88"/>
      <c r="AQ114" s="88"/>
      <c r="AR114" s="88"/>
      <c r="AS114" s="88"/>
      <c r="AT114" s="146"/>
      <c r="AU114" s="259">
        <f>+Tabla3[[#This Row],[I Trimestre ]]+Tabla3[[#This Row],[II Trimestre ]]+Tabla3[[#This Row],[III Trimestre ]]+Tabla3[[#This Row],[IV Trimestre ]]</f>
        <v>2</v>
      </c>
      <c r="AV114" s="259">
        <f t="shared" ref="AV114:AV116" si="21">+AH114+AK114+AN114+AQ114</f>
        <v>2</v>
      </c>
      <c r="AW114" s="173">
        <f t="shared" si="11"/>
        <v>1</v>
      </c>
      <c r="AX114" s="260"/>
    </row>
    <row r="115" spans="1:207" ht="180" customHeight="1" x14ac:dyDescent="0.25">
      <c r="B115" s="63">
        <v>62</v>
      </c>
      <c r="C115" s="70" t="s">
        <v>366</v>
      </c>
      <c r="D115" s="63" t="s">
        <v>367</v>
      </c>
      <c r="E115" s="70" t="s">
        <v>1094</v>
      </c>
      <c r="F115" s="63" t="s">
        <v>1072</v>
      </c>
      <c r="G115" s="63" t="s">
        <v>1138</v>
      </c>
      <c r="H115" s="63" t="s">
        <v>777</v>
      </c>
      <c r="I115" s="63" t="s">
        <v>1139</v>
      </c>
      <c r="J115" s="63" t="s">
        <v>1127</v>
      </c>
      <c r="K115" s="63" t="s">
        <v>365</v>
      </c>
      <c r="L115" s="63" t="s">
        <v>365</v>
      </c>
      <c r="M115" s="63" t="s">
        <v>365</v>
      </c>
      <c r="N115" s="63" t="s">
        <v>365</v>
      </c>
      <c r="O115" s="70" t="s">
        <v>1140</v>
      </c>
      <c r="P115" s="64">
        <v>102</v>
      </c>
      <c r="Q115" s="63" t="s">
        <v>1141</v>
      </c>
      <c r="R115" s="63" t="s">
        <v>1142</v>
      </c>
      <c r="S115" s="63" t="s">
        <v>376</v>
      </c>
      <c r="T115" s="63" t="s">
        <v>1143</v>
      </c>
      <c r="U115" s="63" t="s">
        <v>1144</v>
      </c>
      <c r="V115" s="63" t="s">
        <v>1145</v>
      </c>
      <c r="W115" s="92">
        <v>44197</v>
      </c>
      <c r="X115" s="92">
        <v>44561</v>
      </c>
      <c r="Y115" s="64">
        <v>3</v>
      </c>
      <c r="Z115" s="63" t="s">
        <v>1146</v>
      </c>
      <c r="AA115" s="334">
        <v>3</v>
      </c>
      <c r="AB115" s="63" t="s">
        <v>1146</v>
      </c>
      <c r="AC115" s="64">
        <v>3</v>
      </c>
      <c r="AD115" s="63" t="s">
        <v>1146</v>
      </c>
      <c r="AE115" s="64">
        <v>3</v>
      </c>
      <c r="AF115" s="63" t="s">
        <v>1146</v>
      </c>
      <c r="AG115" s="68" t="s">
        <v>1147</v>
      </c>
      <c r="AH115" s="122">
        <v>3</v>
      </c>
      <c r="AI115" s="126">
        <f t="shared" si="20"/>
        <v>1</v>
      </c>
      <c r="AJ115" s="122" t="s">
        <v>1148</v>
      </c>
      <c r="AK115" s="357">
        <v>3</v>
      </c>
      <c r="AL115" s="126">
        <f>+AK115/Tabla3[[#This Row],[II Trimestre ]]</f>
        <v>1</v>
      </c>
      <c r="AM115" s="88" t="s">
        <v>1149</v>
      </c>
      <c r="AN115" s="88"/>
      <c r="AO115" s="88"/>
      <c r="AP115" s="88"/>
      <c r="AQ115" s="88"/>
      <c r="AR115" s="88"/>
      <c r="AS115" s="88"/>
      <c r="AT115" s="139"/>
      <c r="AU115" s="259">
        <f>+Tabla3[[#This Row],[I Trimestre ]]+Tabla3[[#This Row],[II Trimestre ]]+Tabla3[[#This Row],[III Trimestre ]]+Tabla3[[#This Row],[IV Trimestre ]]</f>
        <v>12</v>
      </c>
      <c r="AV115" s="259">
        <f t="shared" si="21"/>
        <v>6</v>
      </c>
      <c r="AW115" s="173">
        <f t="shared" si="11"/>
        <v>0.5</v>
      </c>
      <c r="AX115" s="263"/>
    </row>
    <row r="116" spans="1:207" ht="180" customHeight="1" x14ac:dyDescent="0.25">
      <c r="B116" s="63">
        <v>62</v>
      </c>
      <c r="C116" s="70" t="s">
        <v>366</v>
      </c>
      <c r="D116" s="63" t="s">
        <v>367</v>
      </c>
      <c r="E116" s="70" t="s">
        <v>1094</v>
      </c>
      <c r="F116" s="63" t="s">
        <v>1072</v>
      </c>
      <c r="G116" s="63" t="s">
        <v>1138</v>
      </c>
      <c r="H116" s="63" t="s">
        <v>649</v>
      </c>
      <c r="I116" s="63" t="s">
        <v>1139</v>
      </c>
      <c r="J116" s="63" t="s">
        <v>1127</v>
      </c>
      <c r="K116" s="63" t="s">
        <v>1150</v>
      </c>
      <c r="L116" s="63" t="s">
        <v>776</v>
      </c>
      <c r="M116" s="63" t="s">
        <v>365</v>
      </c>
      <c r="N116" s="63" t="s">
        <v>365</v>
      </c>
      <c r="O116" s="70" t="s">
        <v>1151</v>
      </c>
      <c r="P116" s="64">
        <v>103</v>
      </c>
      <c r="Q116" s="63" t="s">
        <v>1152</v>
      </c>
      <c r="R116" s="63" t="s">
        <v>1153</v>
      </c>
      <c r="S116" s="63" t="s">
        <v>376</v>
      </c>
      <c r="T116" s="63" t="s">
        <v>1154</v>
      </c>
      <c r="U116" s="63" t="s">
        <v>1155</v>
      </c>
      <c r="V116" s="63" t="s">
        <v>1156</v>
      </c>
      <c r="W116" s="92">
        <v>44197</v>
      </c>
      <c r="X116" s="92">
        <v>44561</v>
      </c>
      <c r="Y116" s="64">
        <v>1</v>
      </c>
      <c r="Z116" s="63" t="s">
        <v>1157</v>
      </c>
      <c r="AA116" s="334">
        <v>1</v>
      </c>
      <c r="AB116" s="94" t="s">
        <v>1157</v>
      </c>
      <c r="AC116" s="64">
        <v>1</v>
      </c>
      <c r="AD116" s="94" t="s">
        <v>1157</v>
      </c>
      <c r="AE116" s="64">
        <v>1</v>
      </c>
      <c r="AF116" s="94" t="s">
        <v>1157</v>
      </c>
      <c r="AG116" s="68" t="s">
        <v>1147</v>
      </c>
      <c r="AH116" s="122">
        <v>1</v>
      </c>
      <c r="AI116" s="126">
        <f t="shared" si="20"/>
        <v>1</v>
      </c>
      <c r="AJ116" s="122" t="s">
        <v>1158</v>
      </c>
      <c r="AK116" s="357">
        <v>1</v>
      </c>
      <c r="AL116" s="126">
        <f>+AK116/Tabla3[[#This Row],[II Trimestre ]]</f>
        <v>1</v>
      </c>
      <c r="AM116" s="88" t="s">
        <v>1159</v>
      </c>
      <c r="AN116" s="88"/>
      <c r="AO116" s="88"/>
      <c r="AP116" s="88"/>
      <c r="AQ116" s="88"/>
      <c r="AR116" s="88"/>
      <c r="AS116" s="88"/>
      <c r="AT116" s="142"/>
      <c r="AU116" s="259">
        <f>+Tabla3[[#This Row],[I Trimestre ]]+Tabla3[[#This Row],[II Trimestre ]]+Tabla3[[#This Row],[III Trimestre ]]+Tabla3[[#This Row],[IV Trimestre ]]</f>
        <v>4</v>
      </c>
      <c r="AV116" s="259">
        <f t="shared" si="21"/>
        <v>2</v>
      </c>
      <c r="AW116" s="173">
        <f t="shared" si="11"/>
        <v>0.5</v>
      </c>
      <c r="AX116" s="264"/>
    </row>
    <row r="117" spans="1:207" ht="180" customHeight="1" x14ac:dyDescent="0.25">
      <c r="B117" s="63">
        <v>62</v>
      </c>
      <c r="C117" s="70" t="s">
        <v>366</v>
      </c>
      <c r="D117" s="63" t="s">
        <v>367</v>
      </c>
      <c r="E117" s="70" t="s">
        <v>1094</v>
      </c>
      <c r="F117" s="63" t="s">
        <v>1072</v>
      </c>
      <c r="G117" s="63" t="s">
        <v>1138</v>
      </c>
      <c r="H117" s="63" t="s">
        <v>777</v>
      </c>
      <c r="I117" s="63" t="s">
        <v>1139</v>
      </c>
      <c r="J117" s="63" t="s">
        <v>1127</v>
      </c>
      <c r="K117" s="63" t="s">
        <v>1150</v>
      </c>
      <c r="L117" s="63" t="s">
        <v>1160</v>
      </c>
      <c r="M117" s="63" t="s">
        <v>365</v>
      </c>
      <c r="N117" s="63" t="s">
        <v>365</v>
      </c>
      <c r="O117" s="70" t="s">
        <v>1161</v>
      </c>
      <c r="P117" s="64">
        <v>104</v>
      </c>
      <c r="Q117" s="63" t="s">
        <v>1162</v>
      </c>
      <c r="R117" s="63" t="s">
        <v>1163</v>
      </c>
      <c r="S117" s="63" t="s">
        <v>394</v>
      </c>
      <c r="T117" s="63" t="s">
        <v>1164</v>
      </c>
      <c r="U117" s="63" t="s">
        <v>1165</v>
      </c>
      <c r="V117" s="63" t="s">
        <v>1166</v>
      </c>
      <c r="W117" s="65">
        <v>44197</v>
      </c>
      <c r="X117" s="65">
        <v>44561</v>
      </c>
      <c r="Y117" s="69">
        <v>1</v>
      </c>
      <c r="Z117" s="67" t="s">
        <v>1167</v>
      </c>
      <c r="AA117" s="331">
        <v>1</v>
      </c>
      <c r="AB117" s="67" t="s">
        <v>1167</v>
      </c>
      <c r="AC117" s="69">
        <v>1</v>
      </c>
      <c r="AD117" s="67" t="s">
        <v>1167</v>
      </c>
      <c r="AE117" s="69">
        <v>1</v>
      </c>
      <c r="AF117" s="67" t="s">
        <v>1167</v>
      </c>
      <c r="AG117" s="68" t="s">
        <v>1147</v>
      </c>
      <c r="AH117" s="228">
        <v>0.53</v>
      </c>
      <c r="AI117" s="126">
        <f t="shared" si="20"/>
        <v>0.53</v>
      </c>
      <c r="AJ117" s="122" t="s">
        <v>1168</v>
      </c>
      <c r="AK117" s="350">
        <v>0.96</v>
      </c>
      <c r="AL117" s="126">
        <f>+AK117/Tabla3[[#This Row],[II Trimestre ]]</f>
        <v>0.96</v>
      </c>
      <c r="AM117" s="88" t="s">
        <v>1169</v>
      </c>
      <c r="AN117" s="199"/>
      <c r="AO117" s="88"/>
      <c r="AP117" s="88"/>
      <c r="AQ117" s="199"/>
      <c r="AR117" s="88"/>
      <c r="AS117" s="88"/>
      <c r="AT117" s="146"/>
      <c r="AU117" s="261">
        <f>+(Tabla3[[#This Row],[I Trimestre ]]+Tabla3[[#This Row],[II Trimestre ]]+Tabla3[[#This Row],[III Trimestre ]]+Tabla3[[#This Row],[IV Trimestre ]])/4</f>
        <v>1</v>
      </c>
      <c r="AV117" s="262">
        <f>+(AH117+AK117+AN117+AQ117)/4</f>
        <v>0.3725</v>
      </c>
      <c r="AW117" s="173">
        <f t="shared" si="11"/>
        <v>0.3725</v>
      </c>
      <c r="AX117" s="260"/>
    </row>
    <row r="118" spans="1:207" ht="230.25" customHeight="1" x14ac:dyDescent="0.25">
      <c r="B118" s="63">
        <v>412</v>
      </c>
      <c r="C118" s="70" t="s">
        <v>366</v>
      </c>
      <c r="D118" s="63" t="s">
        <v>367</v>
      </c>
      <c r="E118" s="70" t="s">
        <v>840</v>
      </c>
      <c r="F118" s="63" t="s">
        <v>841</v>
      </c>
      <c r="G118" s="63" t="s">
        <v>1170</v>
      </c>
      <c r="H118" s="63"/>
      <c r="I118" s="63" t="s">
        <v>1171</v>
      </c>
      <c r="J118" s="63" t="s">
        <v>388</v>
      </c>
      <c r="K118" s="63" t="s">
        <v>1172</v>
      </c>
      <c r="L118" s="63" t="s">
        <v>1173</v>
      </c>
      <c r="M118" s="63" t="s">
        <v>365</v>
      </c>
      <c r="N118" s="63" t="s">
        <v>365</v>
      </c>
      <c r="O118" s="70" t="s">
        <v>1174</v>
      </c>
      <c r="P118" s="64">
        <v>105</v>
      </c>
      <c r="Q118" s="122" t="s">
        <v>1175</v>
      </c>
      <c r="R118" s="122" t="s">
        <v>1176</v>
      </c>
      <c r="S118" s="122" t="s">
        <v>697</v>
      </c>
      <c r="T118" s="122" t="s">
        <v>1177</v>
      </c>
      <c r="U118" s="122" t="s">
        <v>1178</v>
      </c>
      <c r="V118" s="122" t="s">
        <v>1179</v>
      </c>
      <c r="W118" s="239">
        <v>44228</v>
      </c>
      <c r="X118" s="239">
        <v>44560</v>
      </c>
      <c r="Y118" s="126">
        <v>0.25</v>
      </c>
      <c r="Z118" s="122" t="s">
        <v>1180</v>
      </c>
      <c r="AA118" s="326">
        <v>0.5</v>
      </c>
      <c r="AB118" s="122" t="s">
        <v>1181</v>
      </c>
      <c r="AC118" s="126">
        <v>0.75</v>
      </c>
      <c r="AD118" s="122" t="s">
        <v>1182</v>
      </c>
      <c r="AE118" s="126">
        <v>1</v>
      </c>
      <c r="AF118" s="122" t="s">
        <v>1183</v>
      </c>
      <c r="AG118" s="68" t="s">
        <v>1184</v>
      </c>
      <c r="AH118" s="228">
        <v>0</v>
      </c>
      <c r="AI118" s="126">
        <f t="shared" si="20"/>
        <v>0</v>
      </c>
      <c r="AJ118" s="242" t="s">
        <v>1185</v>
      </c>
      <c r="AK118" s="365">
        <v>0.5</v>
      </c>
      <c r="AL118" s="126">
        <f>+AK118/Tabla3[[#This Row],[II Trimestre ]]</f>
        <v>1</v>
      </c>
      <c r="AM118" s="314" t="s">
        <v>1186</v>
      </c>
      <c r="AN118" s="199"/>
      <c r="AO118" s="88"/>
      <c r="AP118" s="88"/>
      <c r="AQ118" s="199"/>
      <c r="AR118" s="88"/>
      <c r="AS118" s="88"/>
      <c r="AT118" s="139"/>
      <c r="AU118" s="261">
        <f>+Tabla3[[#This Row],[IV Trimestre ]]</f>
        <v>1</v>
      </c>
      <c r="AV118" s="262">
        <f t="shared" ref="AV118:AV124" si="22">+(AH118+AK118+AN118+AQ118)/4</f>
        <v>0.125</v>
      </c>
      <c r="AW118" s="173">
        <f t="shared" si="11"/>
        <v>0.125</v>
      </c>
      <c r="AX118" s="263"/>
    </row>
    <row r="119" spans="1:207" ht="120" customHeight="1" x14ac:dyDescent="0.25">
      <c r="B119" s="63">
        <v>412</v>
      </c>
      <c r="C119" s="70" t="s">
        <v>366</v>
      </c>
      <c r="D119" s="63" t="s">
        <v>367</v>
      </c>
      <c r="E119" s="70" t="s">
        <v>840</v>
      </c>
      <c r="F119" s="63" t="s">
        <v>841</v>
      </c>
      <c r="G119" s="63" t="s">
        <v>1170</v>
      </c>
      <c r="H119" s="63"/>
      <c r="I119" s="63" t="s">
        <v>1171</v>
      </c>
      <c r="J119" s="63" t="s">
        <v>388</v>
      </c>
      <c r="K119" s="63" t="s">
        <v>1172</v>
      </c>
      <c r="L119" s="63" t="s">
        <v>1173</v>
      </c>
      <c r="M119" s="63" t="s">
        <v>365</v>
      </c>
      <c r="N119" s="63" t="s">
        <v>365</v>
      </c>
      <c r="O119" s="70" t="s">
        <v>1187</v>
      </c>
      <c r="P119" s="64">
        <v>106</v>
      </c>
      <c r="Q119" s="122" t="s">
        <v>1188</v>
      </c>
      <c r="R119" s="122" t="s">
        <v>1189</v>
      </c>
      <c r="S119" s="122" t="s">
        <v>697</v>
      </c>
      <c r="T119" s="122" t="s">
        <v>1190</v>
      </c>
      <c r="U119" s="122" t="s">
        <v>1191</v>
      </c>
      <c r="V119" s="122" t="s">
        <v>1192</v>
      </c>
      <c r="W119" s="239">
        <v>44228</v>
      </c>
      <c r="X119" s="239">
        <v>44560</v>
      </c>
      <c r="Y119" s="126">
        <v>0.25</v>
      </c>
      <c r="Z119" s="122" t="s">
        <v>1193</v>
      </c>
      <c r="AA119" s="326">
        <v>0.5</v>
      </c>
      <c r="AB119" s="240" t="s">
        <v>1193</v>
      </c>
      <c r="AC119" s="126">
        <v>0.75</v>
      </c>
      <c r="AD119" s="240" t="s">
        <v>1193</v>
      </c>
      <c r="AE119" s="126">
        <v>1</v>
      </c>
      <c r="AF119" s="240" t="s">
        <v>1193</v>
      </c>
      <c r="AG119" s="68" t="s">
        <v>1184</v>
      </c>
      <c r="AH119" s="228">
        <v>0.25</v>
      </c>
      <c r="AI119" s="126">
        <f t="shared" si="20"/>
        <v>1</v>
      </c>
      <c r="AJ119" s="242" t="s">
        <v>1194</v>
      </c>
      <c r="AK119" s="350">
        <v>0.5</v>
      </c>
      <c r="AL119" s="126">
        <f>+AK119/Tabla3[[#This Row],[II Trimestre ]]</f>
        <v>1</v>
      </c>
      <c r="AM119" s="304" t="s">
        <v>1195</v>
      </c>
      <c r="AN119" s="199"/>
      <c r="AO119" s="88"/>
      <c r="AP119" s="88"/>
      <c r="AQ119" s="199"/>
      <c r="AR119" s="88"/>
      <c r="AS119" s="88"/>
      <c r="AT119" s="142"/>
      <c r="AU119" s="261">
        <f>+Tabla3[[#This Row],[IV Trimestre ]]</f>
        <v>1</v>
      </c>
      <c r="AV119" s="262">
        <f>+Tabla1[[#This Row],[II seguimiento ( abril a junio)]]</f>
        <v>0.5</v>
      </c>
      <c r="AW119" s="173">
        <f t="shared" si="11"/>
        <v>0.5</v>
      </c>
      <c r="AX119" s="264"/>
    </row>
    <row r="120" spans="1:207" ht="305.25" customHeight="1" x14ac:dyDescent="0.25">
      <c r="B120" s="63">
        <v>412</v>
      </c>
      <c r="C120" s="70" t="s">
        <v>366</v>
      </c>
      <c r="D120" s="63" t="s">
        <v>367</v>
      </c>
      <c r="E120" s="70" t="s">
        <v>840</v>
      </c>
      <c r="F120" s="63" t="s">
        <v>841</v>
      </c>
      <c r="G120" s="63" t="s">
        <v>1170</v>
      </c>
      <c r="H120" s="63"/>
      <c r="I120" s="63" t="s">
        <v>1171</v>
      </c>
      <c r="J120" s="63" t="s">
        <v>388</v>
      </c>
      <c r="K120" s="63" t="s">
        <v>1172</v>
      </c>
      <c r="L120" s="63" t="s">
        <v>1173</v>
      </c>
      <c r="M120" s="63" t="s">
        <v>365</v>
      </c>
      <c r="N120" s="63" t="s">
        <v>365</v>
      </c>
      <c r="O120" s="70" t="s">
        <v>1196</v>
      </c>
      <c r="P120" s="64">
        <v>107</v>
      </c>
      <c r="Q120" s="122" t="s">
        <v>1197</v>
      </c>
      <c r="R120" s="122" t="s">
        <v>1198</v>
      </c>
      <c r="S120" s="122" t="s">
        <v>697</v>
      </c>
      <c r="T120" s="122" t="s">
        <v>1199</v>
      </c>
      <c r="U120" s="122" t="s">
        <v>1200</v>
      </c>
      <c r="V120" s="122" t="s">
        <v>1201</v>
      </c>
      <c r="W120" s="65">
        <v>44256</v>
      </c>
      <c r="X120" s="65">
        <v>44560</v>
      </c>
      <c r="Y120" s="67">
        <v>0.25</v>
      </c>
      <c r="Z120" s="67" t="s">
        <v>1202</v>
      </c>
      <c r="AA120" s="326">
        <v>0.5</v>
      </c>
      <c r="AB120" s="67" t="s">
        <v>1203</v>
      </c>
      <c r="AC120" s="126">
        <v>0.75</v>
      </c>
      <c r="AD120" s="67" t="s">
        <v>1203</v>
      </c>
      <c r="AE120" s="126">
        <v>1</v>
      </c>
      <c r="AF120" s="67" t="s">
        <v>1203</v>
      </c>
      <c r="AG120" s="68" t="s">
        <v>1184</v>
      </c>
      <c r="AH120" s="228">
        <v>0.25</v>
      </c>
      <c r="AI120" s="126">
        <f t="shared" si="20"/>
        <v>1</v>
      </c>
      <c r="AJ120" s="243" t="s">
        <v>1204</v>
      </c>
      <c r="AK120" s="350">
        <v>0.5</v>
      </c>
      <c r="AL120" s="126">
        <f>+AK120/Tabla3[[#This Row],[II Trimestre ]]</f>
        <v>1</v>
      </c>
      <c r="AM120" s="315" t="s">
        <v>1205</v>
      </c>
      <c r="AN120" s="199"/>
      <c r="AO120" s="88"/>
      <c r="AP120" s="88"/>
      <c r="AQ120" s="199"/>
      <c r="AR120" s="88"/>
      <c r="AS120" s="88"/>
      <c r="AT120" s="146"/>
      <c r="AU120" s="261">
        <f>+Tabla3[[#This Row],[IV Trimestre ]]</f>
        <v>1</v>
      </c>
      <c r="AV120" s="262">
        <f t="shared" si="22"/>
        <v>0.1875</v>
      </c>
      <c r="AW120" s="173">
        <f t="shared" si="11"/>
        <v>0.1875</v>
      </c>
      <c r="AX120" s="260"/>
    </row>
    <row r="121" spans="1:207" s="151" customFormat="1" ht="240" x14ac:dyDescent="0.25">
      <c r="B121" s="169">
        <v>513</v>
      </c>
      <c r="C121" s="70" t="s">
        <v>366</v>
      </c>
      <c r="D121" s="63" t="s">
        <v>367</v>
      </c>
      <c r="E121" s="70" t="s">
        <v>368</v>
      </c>
      <c r="F121" s="63" t="s">
        <v>369</v>
      </c>
      <c r="G121" s="73" t="s">
        <v>365</v>
      </c>
      <c r="H121" s="73" t="s">
        <v>114</v>
      </c>
      <c r="I121" s="73" t="s">
        <v>387</v>
      </c>
      <c r="J121" s="73" t="s">
        <v>388</v>
      </c>
      <c r="K121" s="63" t="s">
        <v>1172</v>
      </c>
      <c r="L121" s="73" t="s">
        <v>1206</v>
      </c>
      <c r="M121" s="73" t="s">
        <v>1207</v>
      </c>
      <c r="N121" s="73" t="s">
        <v>365</v>
      </c>
      <c r="O121" s="109" t="s">
        <v>1208</v>
      </c>
      <c r="P121" s="64">
        <v>108</v>
      </c>
      <c r="Q121" s="73" t="s">
        <v>1209</v>
      </c>
      <c r="R121" s="73" t="s">
        <v>1210</v>
      </c>
      <c r="S121" s="63" t="s">
        <v>697</v>
      </c>
      <c r="T121" s="73" t="s">
        <v>1211</v>
      </c>
      <c r="U121" s="73" t="s">
        <v>1212</v>
      </c>
      <c r="V121" s="73" t="s">
        <v>1213</v>
      </c>
      <c r="W121" s="110">
        <v>44228</v>
      </c>
      <c r="X121" s="110">
        <v>44499</v>
      </c>
      <c r="Y121" s="69">
        <v>0.25</v>
      </c>
      <c r="Z121" s="73" t="s">
        <v>1214</v>
      </c>
      <c r="AA121" s="326">
        <v>0.5</v>
      </c>
      <c r="AB121" s="73" t="s">
        <v>1214</v>
      </c>
      <c r="AC121" s="93">
        <v>0.75</v>
      </c>
      <c r="AD121" s="73" t="s">
        <v>1214</v>
      </c>
      <c r="AE121" s="93">
        <v>1</v>
      </c>
      <c r="AF121" s="73" t="s">
        <v>365</v>
      </c>
      <c r="AG121" s="74" t="s">
        <v>1215</v>
      </c>
      <c r="AH121" s="244">
        <v>0.25</v>
      </c>
      <c r="AI121" s="126">
        <f t="shared" si="20"/>
        <v>1</v>
      </c>
      <c r="AJ121" s="245" t="s">
        <v>1216</v>
      </c>
      <c r="AK121" s="366">
        <v>0.5</v>
      </c>
      <c r="AL121" s="126">
        <f>+AK121/Tabla3[[#This Row],[II Trimestre ]]</f>
        <v>1</v>
      </c>
      <c r="AM121" s="87" t="s">
        <v>1217</v>
      </c>
      <c r="AN121" s="207"/>
      <c r="AO121" s="87"/>
      <c r="AP121" s="87"/>
      <c r="AQ121" s="207"/>
      <c r="AR121" s="87"/>
      <c r="AS121" s="87"/>
      <c r="AT121" s="150"/>
      <c r="AU121" s="261">
        <f>+Tabla3[[#This Row],[IV Trimestre ]]</f>
        <v>1</v>
      </c>
      <c r="AV121" s="262">
        <f t="shared" si="22"/>
        <v>0.1875</v>
      </c>
      <c r="AW121" s="173">
        <f t="shared" si="11"/>
        <v>0.1875</v>
      </c>
      <c r="AX121" s="170"/>
    </row>
    <row r="122" spans="1:207" ht="157.5" customHeight="1" x14ac:dyDescent="0.25">
      <c r="B122" s="63">
        <v>62</v>
      </c>
      <c r="C122" s="70" t="s">
        <v>366</v>
      </c>
      <c r="D122" s="63" t="s">
        <v>367</v>
      </c>
      <c r="E122" s="70" t="s">
        <v>368</v>
      </c>
      <c r="F122" s="63" t="s">
        <v>369</v>
      </c>
      <c r="G122" s="63" t="s">
        <v>1218</v>
      </c>
      <c r="H122" s="63" t="s">
        <v>976</v>
      </c>
      <c r="I122" s="63" t="s">
        <v>977</v>
      </c>
      <c r="J122" s="63" t="s">
        <v>388</v>
      </c>
      <c r="K122" s="63" t="s">
        <v>965</v>
      </c>
      <c r="L122" s="63" t="s">
        <v>1050</v>
      </c>
      <c r="M122" s="63" t="s">
        <v>979</v>
      </c>
      <c r="N122" s="63" t="s">
        <v>365</v>
      </c>
      <c r="O122" s="70" t="s">
        <v>1219</v>
      </c>
      <c r="P122" s="64">
        <v>109</v>
      </c>
      <c r="Q122" s="63" t="s">
        <v>1220</v>
      </c>
      <c r="R122" s="63" t="s">
        <v>1221</v>
      </c>
      <c r="S122" s="63" t="s">
        <v>697</v>
      </c>
      <c r="T122" s="63" t="s">
        <v>1222</v>
      </c>
      <c r="U122" s="63" t="s">
        <v>1223</v>
      </c>
      <c r="V122" s="63" t="s">
        <v>984</v>
      </c>
      <c r="W122" s="92">
        <v>44287</v>
      </c>
      <c r="X122" s="92">
        <v>44438</v>
      </c>
      <c r="Y122" s="93">
        <v>0</v>
      </c>
      <c r="Z122" s="63" t="s">
        <v>365</v>
      </c>
      <c r="AA122" s="326">
        <v>0.5</v>
      </c>
      <c r="AB122" s="94" t="s">
        <v>1224</v>
      </c>
      <c r="AC122" s="93">
        <v>1</v>
      </c>
      <c r="AD122" s="94" t="s">
        <v>1225</v>
      </c>
      <c r="AE122" s="93">
        <v>0</v>
      </c>
      <c r="AF122" s="94" t="s">
        <v>365</v>
      </c>
      <c r="AG122" s="68" t="s">
        <v>987</v>
      </c>
      <c r="AH122" s="67"/>
      <c r="AI122" s="67"/>
      <c r="AJ122" s="122"/>
      <c r="AK122" s="361">
        <v>0.5</v>
      </c>
      <c r="AL122" s="126">
        <f>+AK122/Tabla3[[#This Row],[II Trimestre ]]</f>
        <v>1</v>
      </c>
      <c r="AM122" s="316" t="s">
        <v>1226</v>
      </c>
      <c r="AN122" s="199"/>
      <c r="AO122" s="88"/>
      <c r="AP122" s="88"/>
      <c r="AQ122" s="199"/>
      <c r="AR122" s="88"/>
      <c r="AS122" s="88"/>
      <c r="AT122" s="142"/>
      <c r="AU122" s="261">
        <f>+Tabla3[[#This Row],[III Trimestre ]]</f>
        <v>1</v>
      </c>
      <c r="AV122" s="262">
        <f t="shared" si="22"/>
        <v>0.125</v>
      </c>
      <c r="AW122" s="173">
        <f t="shared" si="11"/>
        <v>0.125</v>
      </c>
      <c r="AX122" s="264"/>
    </row>
    <row r="123" spans="1:207" s="153" customFormat="1" ht="131.25" customHeight="1" x14ac:dyDescent="0.25">
      <c r="A123" s="152"/>
      <c r="B123" s="280" t="s">
        <v>790</v>
      </c>
      <c r="C123" s="272" t="s">
        <v>366</v>
      </c>
      <c r="D123" s="280" t="s">
        <v>367</v>
      </c>
      <c r="E123" s="272" t="s">
        <v>368</v>
      </c>
      <c r="F123" s="280" t="s">
        <v>369</v>
      </c>
      <c r="G123" s="280" t="s">
        <v>790</v>
      </c>
      <c r="H123" s="280" t="s">
        <v>790</v>
      </c>
      <c r="I123" s="280" t="s">
        <v>55</v>
      </c>
      <c r="J123" s="280" t="s">
        <v>388</v>
      </c>
      <c r="K123" s="280" t="s">
        <v>965</v>
      </c>
      <c r="L123" s="280" t="s">
        <v>790</v>
      </c>
      <c r="M123" s="280" t="s">
        <v>365</v>
      </c>
      <c r="N123" s="280" t="s">
        <v>365</v>
      </c>
      <c r="O123" s="272" t="s">
        <v>1227</v>
      </c>
      <c r="P123" s="281">
        <v>110</v>
      </c>
      <c r="Q123" s="280" t="s">
        <v>1228</v>
      </c>
      <c r="R123" s="280" t="s">
        <v>1229</v>
      </c>
      <c r="S123" s="282" t="s">
        <v>833</v>
      </c>
      <c r="T123" s="280" t="s">
        <v>1230</v>
      </c>
      <c r="U123" s="280" t="s">
        <v>1231</v>
      </c>
      <c r="V123" s="280" t="s">
        <v>1232</v>
      </c>
      <c r="W123" s="283">
        <v>44197</v>
      </c>
      <c r="X123" s="283">
        <v>44561</v>
      </c>
      <c r="Y123" s="284">
        <v>0.2</v>
      </c>
      <c r="Z123" s="173" t="s">
        <v>1233</v>
      </c>
      <c r="AA123" s="335">
        <v>0.2</v>
      </c>
      <c r="AB123" s="173" t="s">
        <v>1233</v>
      </c>
      <c r="AC123" s="67">
        <v>0.2</v>
      </c>
      <c r="AD123" s="67" t="s">
        <v>1233</v>
      </c>
      <c r="AE123" s="67">
        <v>0.2</v>
      </c>
      <c r="AF123" s="67" t="s">
        <v>1233</v>
      </c>
      <c r="AG123" s="285" t="s">
        <v>1234</v>
      </c>
      <c r="AH123" s="262">
        <v>0.32600000000000001</v>
      </c>
      <c r="AI123" s="261">
        <v>1</v>
      </c>
      <c r="AJ123" s="264" t="s">
        <v>1235</v>
      </c>
      <c r="AK123" s="367">
        <v>0.2712</v>
      </c>
      <c r="AL123" s="126">
        <v>1</v>
      </c>
      <c r="AM123" s="279" t="s">
        <v>1236</v>
      </c>
      <c r="AN123" s="199"/>
      <c r="AO123" s="88"/>
      <c r="AP123" s="88"/>
      <c r="AQ123" s="199"/>
      <c r="AR123" s="88"/>
      <c r="AS123" s="88"/>
      <c r="AT123" s="146"/>
      <c r="AU123" s="261">
        <f>+(Tabla3[[#This Row],[I Trimestre ]]+Tabla3[[#This Row],[II Trimestre ]]+Tabla3[[#This Row],[III Trimestre ]]+Tabla3[[#This Row],[IV Trimestre ]])</f>
        <v>0.8</v>
      </c>
      <c r="AV123" s="262">
        <f>+(AH123+AK123+AN123+AQ123)</f>
        <v>0.59719999999999995</v>
      </c>
      <c r="AW123" s="173">
        <f t="shared" si="11"/>
        <v>0.74649999999999994</v>
      </c>
      <c r="AX123" s="260"/>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2"/>
      <c r="FU123" s="152"/>
      <c r="FV123" s="152"/>
      <c r="FW123" s="152"/>
      <c r="FX123" s="152"/>
      <c r="FY123" s="152"/>
      <c r="FZ123" s="152"/>
      <c r="GA123" s="152"/>
      <c r="GB123" s="152"/>
      <c r="GC123" s="152"/>
      <c r="GD123" s="152"/>
      <c r="GE123" s="152"/>
      <c r="GF123" s="152"/>
      <c r="GG123" s="152"/>
      <c r="GH123" s="152"/>
      <c r="GI123" s="152"/>
      <c r="GJ123" s="152"/>
      <c r="GK123" s="152"/>
      <c r="GL123" s="152"/>
      <c r="GM123" s="152"/>
      <c r="GN123" s="152"/>
      <c r="GO123" s="152"/>
      <c r="GP123" s="152"/>
      <c r="GQ123" s="152"/>
      <c r="GR123" s="152"/>
      <c r="GS123" s="152"/>
      <c r="GT123" s="152"/>
      <c r="GU123" s="152"/>
      <c r="GV123" s="152"/>
      <c r="GW123" s="152"/>
      <c r="GX123" s="152"/>
      <c r="GY123" s="152"/>
    </row>
    <row r="124" spans="1:207" s="153" customFormat="1" ht="221.25" customHeight="1" x14ac:dyDescent="0.25">
      <c r="A124" s="152"/>
      <c r="B124" s="280" t="s">
        <v>790</v>
      </c>
      <c r="C124" s="272" t="s">
        <v>366</v>
      </c>
      <c r="D124" s="280" t="s">
        <v>367</v>
      </c>
      <c r="E124" s="272" t="s">
        <v>368</v>
      </c>
      <c r="F124" s="280" t="s">
        <v>369</v>
      </c>
      <c r="G124" s="280" t="s">
        <v>790</v>
      </c>
      <c r="H124" s="280" t="s">
        <v>790</v>
      </c>
      <c r="I124" s="280" t="s">
        <v>55</v>
      </c>
      <c r="J124" s="280" t="s">
        <v>388</v>
      </c>
      <c r="K124" s="280" t="s">
        <v>965</v>
      </c>
      <c r="L124" s="280" t="s">
        <v>790</v>
      </c>
      <c r="M124" s="280" t="s">
        <v>365</v>
      </c>
      <c r="N124" s="280" t="s">
        <v>365</v>
      </c>
      <c r="O124" s="272" t="s">
        <v>1237</v>
      </c>
      <c r="P124" s="281">
        <v>111</v>
      </c>
      <c r="Q124" s="264" t="s">
        <v>1238</v>
      </c>
      <c r="R124" s="264" t="s">
        <v>1239</v>
      </c>
      <c r="S124" s="264" t="s">
        <v>833</v>
      </c>
      <c r="T124" s="264" t="s">
        <v>1240</v>
      </c>
      <c r="U124" s="264" t="s">
        <v>1241</v>
      </c>
      <c r="V124" s="264" t="s">
        <v>1242</v>
      </c>
      <c r="W124" s="283">
        <v>44197</v>
      </c>
      <c r="X124" s="283">
        <v>44561</v>
      </c>
      <c r="Y124" s="173">
        <v>1</v>
      </c>
      <c r="Z124" s="173" t="s">
        <v>1233</v>
      </c>
      <c r="AA124" s="335">
        <v>1</v>
      </c>
      <c r="AB124" s="173" t="s">
        <v>1233</v>
      </c>
      <c r="AC124" s="67">
        <v>1</v>
      </c>
      <c r="AD124" s="67" t="s">
        <v>1233</v>
      </c>
      <c r="AE124" s="67">
        <v>1</v>
      </c>
      <c r="AF124" s="67" t="s">
        <v>1233</v>
      </c>
      <c r="AG124" s="285" t="s">
        <v>1234</v>
      </c>
      <c r="AH124" s="262">
        <v>0.8387</v>
      </c>
      <c r="AI124" s="261">
        <f t="shared" ref="AI124:AI125" si="23">+AH124/Y124</f>
        <v>0.8387</v>
      </c>
      <c r="AJ124" s="264" t="s">
        <v>1243</v>
      </c>
      <c r="AK124" s="367">
        <v>1</v>
      </c>
      <c r="AL124" s="126">
        <f>+AK124/Tabla3[[#This Row],[II Trimestre ]]</f>
        <v>1</v>
      </c>
      <c r="AM124" s="148" t="s">
        <v>1244</v>
      </c>
      <c r="AN124" s="199"/>
      <c r="AO124" s="88"/>
      <c r="AP124" s="88"/>
      <c r="AQ124" s="199"/>
      <c r="AR124" s="88"/>
      <c r="AS124" s="88"/>
      <c r="AT124" s="146"/>
      <c r="AU124" s="261">
        <f>+(Tabla3[[#This Row],[I Trimestre ]]+Tabla3[[#This Row],[II Trimestre ]]+Tabla3[[#This Row],[III Trimestre ]]+Tabla3[[#This Row],[IV Trimestre ]])/4</f>
        <v>1</v>
      </c>
      <c r="AV124" s="262">
        <f t="shared" si="22"/>
        <v>0.459675</v>
      </c>
      <c r="AW124" s="173">
        <f t="shared" si="11"/>
        <v>0.459675</v>
      </c>
      <c r="AX124" s="260"/>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52"/>
      <c r="FD124" s="152"/>
      <c r="FE124" s="152"/>
      <c r="FF124" s="152"/>
      <c r="FG124" s="152"/>
      <c r="FH124" s="152"/>
      <c r="FI124" s="152"/>
      <c r="FJ124" s="152"/>
      <c r="FK124" s="152"/>
      <c r="FL124" s="152"/>
      <c r="FM124" s="152"/>
      <c r="FN124" s="152"/>
      <c r="FO124" s="152"/>
      <c r="FP124" s="152"/>
      <c r="FQ124" s="152"/>
      <c r="FR124" s="152"/>
      <c r="FS124" s="152"/>
      <c r="FT124" s="152"/>
      <c r="FU124" s="152"/>
      <c r="FV124" s="152"/>
      <c r="FW124" s="152"/>
      <c r="FX124" s="152"/>
      <c r="FY124" s="152"/>
      <c r="FZ124" s="152"/>
      <c r="GA124" s="152"/>
      <c r="GB124" s="152"/>
      <c r="GC124" s="152"/>
      <c r="GD124" s="152"/>
      <c r="GE124" s="152"/>
      <c r="GF124" s="152"/>
      <c r="GG124" s="152"/>
      <c r="GH124" s="152"/>
      <c r="GI124" s="152"/>
      <c r="GJ124" s="152"/>
      <c r="GK124" s="152"/>
      <c r="GL124" s="152"/>
      <c r="GM124" s="152"/>
      <c r="GN124" s="152"/>
      <c r="GO124" s="152"/>
      <c r="GP124" s="152"/>
      <c r="GQ124" s="152"/>
      <c r="GR124" s="152"/>
      <c r="GS124" s="152"/>
      <c r="GT124" s="152"/>
      <c r="GU124" s="152"/>
      <c r="GV124" s="152"/>
      <c r="GW124" s="152"/>
      <c r="GX124" s="152"/>
      <c r="GY124" s="152"/>
    </row>
    <row r="125" spans="1:207" s="153" customFormat="1" ht="221.25" customHeight="1" x14ac:dyDescent="0.25">
      <c r="A125" s="152"/>
      <c r="B125" s="280" t="s">
        <v>790</v>
      </c>
      <c r="C125" s="272" t="s">
        <v>366</v>
      </c>
      <c r="D125" s="280" t="s">
        <v>367</v>
      </c>
      <c r="E125" s="272" t="s">
        <v>368</v>
      </c>
      <c r="F125" s="280" t="s">
        <v>369</v>
      </c>
      <c r="G125" s="280" t="s">
        <v>790</v>
      </c>
      <c r="H125" s="280" t="s">
        <v>790</v>
      </c>
      <c r="I125" s="280" t="s">
        <v>55</v>
      </c>
      <c r="J125" s="280" t="s">
        <v>388</v>
      </c>
      <c r="K125" s="280" t="s">
        <v>965</v>
      </c>
      <c r="L125" s="280" t="s">
        <v>790</v>
      </c>
      <c r="M125" s="280" t="s">
        <v>365</v>
      </c>
      <c r="N125" s="280" t="s">
        <v>365</v>
      </c>
      <c r="O125" s="272" t="s">
        <v>1245</v>
      </c>
      <c r="P125" s="281">
        <v>112</v>
      </c>
      <c r="Q125" s="280" t="s">
        <v>1246</v>
      </c>
      <c r="R125" s="280" t="s">
        <v>1247</v>
      </c>
      <c r="S125" s="280" t="s">
        <v>376</v>
      </c>
      <c r="T125" s="280" t="s">
        <v>1248</v>
      </c>
      <c r="U125" s="280" t="s">
        <v>1249</v>
      </c>
      <c r="V125" s="280" t="s">
        <v>1250</v>
      </c>
      <c r="W125" s="283">
        <v>44228</v>
      </c>
      <c r="X125" s="283">
        <v>44530</v>
      </c>
      <c r="Y125" s="278">
        <v>2</v>
      </c>
      <c r="Z125" s="173" t="s">
        <v>1251</v>
      </c>
      <c r="AA125" s="336">
        <v>3</v>
      </c>
      <c r="AB125" s="173" t="s">
        <v>1252</v>
      </c>
      <c r="AC125" s="66">
        <v>3</v>
      </c>
      <c r="AD125" s="67" t="s">
        <v>1251</v>
      </c>
      <c r="AE125" s="66">
        <v>2</v>
      </c>
      <c r="AF125" s="67" t="s">
        <v>1251</v>
      </c>
      <c r="AG125" s="285" t="s">
        <v>1234</v>
      </c>
      <c r="AH125" s="278">
        <v>2</v>
      </c>
      <c r="AI125" s="261">
        <f t="shared" si="23"/>
        <v>1</v>
      </c>
      <c r="AJ125" s="264" t="s">
        <v>1253</v>
      </c>
      <c r="AK125" s="368">
        <v>3</v>
      </c>
      <c r="AL125" s="126">
        <f>+AK125/Tabla3[[#This Row],[II Trimestre ]]</f>
        <v>1</v>
      </c>
      <c r="AM125" s="148" t="s">
        <v>1254</v>
      </c>
      <c r="AN125" s="88"/>
      <c r="AO125" s="88"/>
      <c r="AP125" s="88"/>
      <c r="AQ125" s="88"/>
      <c r="AR125" s="88"/>
      <c r="AS125" s="88"/>
      <c r="AT125" s="146"/>
      <c r="AU125" s="259">
        <f>+Tabla3[[#This Row],[I Trimestre ]]+Tabla3[[#This Row],[II Trimestre ]]+Tabla3[[#This Row],[III Trimestre ]]+Tabla3[[#This Row],[IV Trimestre ]]</f>
        <v>10</v>
      </c>
      <c r="AV125" s="259">
        <f t="shared" ref="AV125:AV126" si="24">+AH125+AK125+AN125+AQ125</f>
        <v>5</v>
      </c>
      <c r="AW125" s="173">
        <f t="shared" si="11"/>
        <v>0.5</v>
      </c>
      <c r="AX125" s="260"/>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52"/>
      <c r="DB125" s="152"/>
      <c r="DC125" s="152"/>
      <c r="DD125" s="152"/>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c r="ER125" s="152"/>
      <c r="ES125" s="152"/>
      <c r="ET125" s="152"/>
      <c r="EU125" s="152"/>
      <c r="EV125" s="152"/>
      <c r="EW125" s="152"/>
      <c r="EX125" s="152"/>
      <c r="EY125" s="152"/>
      <c r="EZ125" s="152"/>
      <c r="FA125" s="152"/>
      <c r="FB125" s="152"/>
      <c r="FC125" s="152"/>
      <c r="FD125" s="152"/>
      <c r="FE125" s="152"/>
      <c r="FF125" s="152"/>
      <c r="FG125" s="152"/>
      <c r="FH125" s="152"/>
      <c r="FI125" s="152"/>
      <c r="FJ125" s="152"/>
      <c r="FK125" s="152"/>
      <c r="FL125" s="152"/>
      <c r="FM125" s="152"/>
      <c r="FN125" s="152"/>
      <c r="FO125" s="152"/>
      <c r="FP125" s="152"/>
      <c r="FQ125" s="152"/>
      <c r="FR125" s="152"/>
      <c r="FS125" s="152"/>
      <c r="FT125" s="152"/>
      <c r="FU125" s="152"/>
      <c r="FV125" s="152"/>
      <c r="FW125" s="152"/>
      <c r="FX125" s="152"/>
      <c r="FY125" s="152"/>
      <c r="FZ125" s="152"/>
      <c r="GA125" s="152"/>
      <c r="GB125" s="152"/>
      <c r="GC125" s="152"/>
      <c r="GD125" s="152"/>
      <c r="GE125" s="152"/>
      <c r="GF125" s="152"/>
      <c r="GG125" s="152"/>
      <c r="GH125" s="152"/>
      <c r="GI125" s="152"/>
      <c r="GJ125" s="152"/>
      <c r="GK125" s="152"/>
      <c r="GL125" s="152"/>
      <c r="GM125" s="152"/>
      <c r="GN125" s="152"/>
      <c r="GO125" s="152"/>
      <c r="GP125" s="152"/>
      <c r="GQ125" s="152"/>
      <c r="GR125" s="152"/>
      <c r="GS125" s="152"/>
      <c r="GT125" s="152"/>
      <c r="GU125" s="152"/>
      <c r="GV125" s="152"/>
      <c r="GW125" s="152"/>
      <c r="GX125" s="152"/>
      <c r="GY125" s="152"/>
    </row>
    <row r="126" spans="1:207" s="154" customFormat="1" ht="165" customHeight="1" x14ac:dyDescent="0.25">
      <c r="A126" s="168"/>
      <c r="B126" s="111" t="s">
        <v>365</v>
      </c>
      <c r="C126" s="70" t="s">
        <v>366</v>
      </c>
      <c r="D126" s="63" t="s">
        <v>367</v>
      </c>
      <c r="E126" s="70" t="s">
        <v>368</v>
      </c>
      <c r="F126" s="63" t="s">
        <v>369</v>
      </c>
      <c r="G126" s="111" t="s">
        <v>365</v>
      </c>
      <c r="H126" s="111" t="s">
        <v>1255</v>
      </c>
      <c r="I126" s="111" t="s">
        <v>1256</v>
      </c>
      <c r="J126" s="111" t="s">
        <v>388</v>
      </c>
      <c r="K126" s="63" t="s">
        <v>1172</v>
      </c>
      <c r="L126" s="111" t="s">
        <v>299</v>
      </c>
      <c r="M126" s="111" t="s">
        <v>166</v>
      </c>
      <c r="N126" s="111" t="s">
        <v>365</v>
      </c>
      <c r="O126" s="112" t="s">
        <v>1257</v>
      </c>
      <c r="P126" s="64">
        <v>113</v>
      </c>
      <c r="Q126" s="111" t="s">
        <v>1258</v>
      </c>
      <c r="R126" s="111" t="s">
        <v>1259</v>
      </c>
      <c r="S126" s="111" t="s">
        <v>376</v>
      </c>
      <c r="T126" s="111" t="s">
        <v>1260</v>
      </c>
      <c r="U126" s="111" t="s">
        <v>1261</v>
      </c>
      <c r="V126" s="111" t="s">
        <v>1262</v>
      </c>
      <c r="W126" s="75">
        <v>44287</v>
      </c>
      <c r="X126" s="75">
        <v>44499</v>
      </c>
      <c r="Y126" s="66">
        <v>0</v>
      </c>
      <c r="Z126" s="76" t="s">
        <v>365</v>
      </c>
      <c r="AA126" s="325">
        <v>1</v>
      </c>
      <c r="AB126" s="76" t="s">
        <v>1263</v>
      </c>
      <c r="AC126" s="66">
        <v>1</v>
      </c>
      <c r="AD126" s="76" t="s">
        <v>1263</v>
      </c>
      <c r="AE126" s="66">
        <v>1</v>
      </c>
      <c r="AF126" s="76" t="s">
        <v>1263</v>
      </c>
      <c r="AG126" s="77" t="s">
        <v>1215</v>
      </c>
      <c r="AH126" s="246"/>
      <c r="AI126" s="247"/>
      <c r="AJ126" s="248"/>
      <c r="AK126" s="369">
        <v>1</v>
      </c>
      <c r="AL126" s="126">
        <f>+AK126/Tabla3[[#This Row],[II Trimestre ]]</f>
        <v>1</v>
      </c>
      <c r="AM126" s="189" t="s">
        <v>1264</v>
      </c>
      <c r="AN126" s="189"/>
      <c r="AO126" s="189"/>
      <c r="AP126" s="189"/>
      <c r="AQ126" s="189"/>
      <c r="AR126" s="189"/>
      <c r="AS126" s="189"/>
      <c r="AT126" s="190"/>
      <c r="AU126" s="259">
        <f>+Tabla3[[#This Row],[I Trimestre ]]+Tabla3[[#This Row],[II Trimestre ]]+Tabla3[[#This Row],[III Trimestre ]]+Tabla3[[#This Row],[IV Trimestre ]]</f>
        <v>3</v>
      </c>
      <c r="AV126" s="259">
        <f t="shared" si="24"/>
        <v>1</v>
      </c>
      <c r="AW126" s="173">
        <f t="shared" si="11"/>
        <v>0.33333333333333331</v>
      </c>
      <c r="AX126" s="266"/>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68"/>
      <c r="CA126" s="168"/>
      <c r="CB126" s="168"/>
      <c r="CC126" s="168"/>
      <c r="CD126" s="168"/>
      <c r="CE126" s="168"/>
      <c r="CF126" s="168"/>
      <c r="CG126" s="168"/>
      <c r="CH126" s="168"/>
      <c r="CI126" s="168"/>
      <c r="CJ126" s="168"/>
      <c r="CK126" s="168"/>
      <c r="CL126" s="168"/>
      <c r="CM126" s="168"/>
      <c r="CN126" s="168"/>
      <c r="CO126" s="168"/>
      <c r="CP126" s="168"/>
      <c r="CQ126" s="168"/>
      <c r="CR126" s="168"/>
      <c r="CS126" s="168"/>
      <c r="CT126" s="168"/>
      <c r="CU126" s="168"/>
      <c r="CV126" s="168"/>
      <c r="CW126" s="168"/>
      <c r="CX126" s="168"/>
      <c r="CY126" s="168"/>
      <c r="CZ126" s="168"/>
      <c r="DA126" s="168"/>
      <c r="DB126" s="168"/>
      <c r="DC126" s="168"/>
      <c r="DD126" s="168"/>
      <c r="DE126" s="168"/>
      <c r="DF126" s="168"/>
      <c r="DG126" s="168"/>
      <c r="DH126" s="168"/>
      <c r="DI126" s="168"/>
      <c r="DJ126" s="168"/>
      <c r="DK126" s="168"/>
      <c r="DL126" s="168"/>
      <c r="DM126" s="168"/>
      <c r="DN126" s="168"/>
      <c r="DO126" s="168"/>
      <c r="DP126" s="168"/>
      <c r="DQ126" s="168"/>
      <c r="DR126" s="168"/>
      <c r="DS126" s="168"/>
      <c r="DT126" s="168"/>
      <c r="DU126" s="168"/>
      <c r="DV126" s="168"/>
      <c r="DW126" s="168"/>
      <c r="DX126" s="168"/>
      <c r="DY126" s="168"/>
      <c r="DZ126" s="168"/>
      <c r="EA126" s="168"/>
      <c r="EB126" s="168"/>
      <c r="EC126" s="168"/>
      <c r="ED126" s="168"/>
      <c r="EE126" s="168"/>
      <c r="EF126" s="168"/>
      <c r="EG126" s="168"/>
      <c r="EH126" s="168"/>
      <c r="EI126" s="168"/>
      <c r="EJ126" s="168"/>
      <c r="EK126" s="168"/>
      <c r="EL126" s="168"/>
      <c r="EM126" s="168"/>
      <c r="EN126" s="168"/>
      <c r="EO126" s="168"/>
      <c r="EP126" s="168"/>
      <c r="EQ126" s="168"/>
      <c r="ER126" s="168"/>
      <c r="ES126" s="168"/>
      <c r="ET126" s="168"/>
      <c r="EU126" s="168"/>
      <c r="EV126" s="168"/>
      <c r="EW126" s="168"/>
      <c r="EX126" s="168"/>
      <c r="EY126" s="168"/>
      <c r="EZ126" s="168"/>
      <c r="FA126" s="168"/>
      <c r="FB126" s="168"/>
      <c r="FC126" s="168"/>
      <c r="FD126" s="168"/>
      <c r="FE126" s="168"/>
      <c r="FF126" s="168"/>
      <c r="FG126" s="168"/>
      <c r="FH126" s="168"/>
      <c r="FI126" s="168"/>
      <c r="FJ126" s="168"/>
      <c r="FK126" s="168"/>
      <c r="FL126" s="168"/>
      <c r="FM126" s="168"/>
      <c r="FN126" s="168"/>
      <c r="FO126" s="168"/>
      <c r="FP126" s="168"/>
      <c r="FQ126" s="168"/>
      <c r="FR126" s="168"/>
      <c r="FS126" s="168"/>
      <c r="FT126" s="168"/>
      <c r="FU126" s="168"/>
      <c r="FV126" s="168"/>
      <c r="FW126" s="168"/>
      <c r="FX126" s="168"/>
      <c r="FY126" s="168"/>
      <c r="FZ126" s="168"/>
      <c r="GA126" s="168"/>
      <c r="GB126" s="168"/>
      <c r="GC126" s="168"/>
      <c r="GD126" s="168"/>
      <c r="GE126" s="168"/>
      <c r="GF126" s="168"/>
      <c r="GG126" s="168"/>
      <c r="GH126" s="168"/>
      <c r="GI126" s="168"/>
      <c r="GJ126" s="168"/>
      <c r="GK126" s="168"/>
      <c r="GL126" s="168"/>
      <c r="GM126" s="168"/>
      <c r="GN126" s="168"/>
      <c r="GO126" s="168"/>
      <c r="GP126" s="168"/>
      <c r="GQ126" s="168"/>
      <c r="GR126" s="168"/>
      <c r="GS126" s="168"/>
      <c r="GT126" s="168"/>
      <c r="GU126" s="168"/>
      <c r="GV126" s="168"/>
      <c r="GW126" s="168"/>
      <c r="GX126" s="168"/>
      <c r="GY126" s="168"/>
    </row>
    <row r="127" spans="1:207" s="154" customFormat="1" ht="153.94999999999999" customHeight="1" x14ac:dyDescent="0.25">
      <c r="A127" s="168"/>
      <c r="B127" s="111" t="s">
        <v>365</v>
      </c>
      <c r="C127" s="70" t="s">
        <v>366</v>
      </c>
      <c r="D127" s="63" t="s">
        <v>367</v>
      </c>
      <c r="E127" s="70" t="s">
        <v>840</v>
      </c>
      <c r="F127" s="63" t="s">
        <v>841</v>
      </c>
      <c r="G127" s="111" t="s">
        <v>365</v>
      </c>
      <c r="H127" s="111" t="s">
        <v>1265</v>
      </c>
      <c r="I127" s="111" t="s">
        <v>1266</v>
      </c>
      <c r="J127" s="111" t="s">
        <v>388</v>
      </c>
      <c r="K127" s="63" t="s">
        <v>1172</v>
      </c>
      <c r="L127" s="111" t="s">
        <v>1267</v>
      </c>
      <c r="M127" s="111" t="s">
        <v>365</v>
      </c>
      <c r="N127" s="111" t="s">
        <v>365</v>
      </c>
      <c r="O127" s="112" t="s">
        <v>1268</v>
      </c>
      <c r="P127" s="64">
        <v>114</v>
      </c>
      <c r="Q127" s="111" t="s">
        <v>1269</v>
      </c>
      <c r="R127" s="111" t="s">
        <v>1270</v>
      </c>
      <c r="S127" s="111" t="s">
        <v>833</v>
      </c>
      <c r="T127" s="111" t="s">
        <v>1271</v>
      </c>
      <c r="U127" s="111" t="s">
        <v>1272</v>
      </c>
      <c r="V127" s="111" t="s">
        <v>1273</v>
      </c>
      <c r="W127" s="75">
        <v>44197</v>
      </c>
      <c r="X127" s="75">
        <v>44560</v>
      </c>
      <c r="Y127" s="76">
        <v>1</v>
      </c>
      <c r="Z127" s="76" t="s">
        <v>1274</v>
      </c>
      <c r="AA127" s="337">
        <v>1</v>
      </c>
      <c r="AB127" s="76" t="s">
        <v>1274</v>
      </c>
      <c r="AC127" s="76">
        <v>1</v>
      </c>
      <c r="AD127" s="76" t="s">
        <v>1274</v>
      </c>
      <c r="AE127" s="76">
        <v>1</v>
      </c>
      <c r="AF127" s="76" t="s">
        <v>1274</v>
      </c>
      <c r="AG127" s="77" t="s">
        <v>1215</v>
      </c>
      <c r="AH127" s="244">
        <v>1</v>
      </c>
      <c r="AI127" s="126">
        <f t="shared" ref="AI127:AI128" si="25">+AH127/Y127</f>
        <v>1</v>
      </c>
      <c r="AJ127" s="245" t="s">
        <v>1275</v>
      </c>
      <c r="AK127" s="370">
        <v>1</v>
      </c>
      <c r="AL127" s="126">
        <f>+AK127/Tabla3[[#This Row],[II Trimestre ]]</f>
        <v>1</v>
      </c>
      <c r="AM127" s="189" t="s">
        <v>1276</v>
      </c>
      <c r="AN127" s="201"/>
      <c r="AO127" s="189"/>
      <c r="AP127" s="189"/>
      <c r="AQ127" s="201"/>
      <c r="AR127" s="189"/>
      <c r="AS127" s="189"/>
      <c r="AT127" s="190"/>
      <c r="AU127" s="261">
        <f>+(Tabla3[[#This Row],[I Trimestre ]]+Tabla3[[#This Row],[II Trimestre ]]+Tabla3[[#This Row],[III Trimestre ]]+Tabla3[[#This Row],[IV Trimestre ]])/4</f>
        <v>1</v>
      </c>
      <c r="AV127" s="262">
        <f t="shared" ref="AV127:AV135" si="26">+(AH127+AK127+AN127+AQ127)/4</f>
        <v>0.5</v>
      </c>
      <c r="AW127" s="173">
        <f t="shared" si="11"/>
        <v>0.5</v>
      </c>
      <c r="AX127" s="267"/>
      <c r="AY127" s="168"/>
      <c r="AZ127" s="168"/>
      <c r="BA127" s="168"/>
      <c r="BB127" s="168"/>
      <c r="BC127" s="168"/>
      <c r="BD127" s="168"/>
      <c r="BE127" s="168"/>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68"/>
      <c r="CA127" s="168"/>
      <c r="CB127" s="168"/>
      <c r="CC127" s="168"/>
      <c r="CD127" s="168"/>
      <c r="CE127" s="168"/>
      <c r="CF127" s="168"/>
      <c r="CG127" s="168"/>
      <c r="CH127" s="168"/>
      <c r="CI127" s="168"/>
      <c r="CJ127" s="168"/>
      <c r="CK127" s="168"/>
      <c r="CL127" s="168"/>
      <c r="CM127" s="168"/>
      <c r="CN127" s="168"/>
      <c r="CO127" s="168"/>
      <c r="CP127" s="168"/>
      <c r="CQ127" s="168"/>
      <c r="CR127" s="168"/>
      <c r="CS127" s="168"/>
      <c r="CT127" s="168"/>
      <c r="CU127" s="168"/>
      <c r="CV127" s="168"/>
      <c r="CW127" s="168"/>
      <c r="CX127" s="168"/>
      <c r="CY127" s="168"/>
      <c r="CZ127" s="168"/>
      <c r="DA127" s="168"/>
      <c r="DB127" s="168"/>
      <c r="DC127" s="168"/>
      <c r="DD127" s="168"/>
      <c r="DE127" s="168"/>
      <c r="DF127" s="168"/>
      <c r="DG127" s="168"/>
      <c r="DH127" s="168"/>
      <c r="DI127" s="168"/>
      <c r="DJ127" s="168"/>
      <c r="DK127" s="168"/>
      <c r="DL127" s="168"/>
      <c r="DM127" s="168"/>
      <c r="DN127" s="168"/>
      <c r="DO127" s="168"/>
      <c r="DP127" s="168"/>
      <c r="DQ127" s="168"/>
      <c r="DR127" s="168"/>
      <c r="DS127" s="168"/>
      <c r="DT127" s="168"/>
      <c r="DU127" s="168"/>
      <c r="DV127" s="168"/>
      <c r="DW127" s="168"/>
      <c r="DX127" s="168"/>
      <c r="DY127" s="168"/>
      <c r="DZ127" s="168"/>
      <c r="EA127" s="168"/>
      <c r="EB127" s="168"/>
      <c r="EC127" s="168"/>
      <c r="ED127" s="168"/>
      <c r="EE127" s="168"/>
      <c r="EF127" s="168"/>
      <c r="EG127" s="168"/>
      <c r="EH127" s="168"/>
      <c r="EI127" s="168"/>
      <c r="EJ127" s="168"/>
      <c r="EK127" s="168"/>
      <c r="EL127" s="168"/>
      <c r="EM127" s="168"/>
      <c r="EN127" s="168"/>
      <c r="EO127" s="168"/>
      <c r="EP127" s="168"/>
      <c r="EQ127" s="168"/>
      <c r="ER127" s="168"/>
      <c r="ES127" s="168"/>
      <c r="ET127" s="168"/>
      <c r="EU127" s="168"/>
      <c r="EV127" s="168"/>
      <c r="EW127" s="168"/>
      <c r="EX127" s="168"/>
      <c r="EY127" s="168"/>
      <c r="EZ127" s="168"/>
      <c r="FA127" s="168"/>
      <c r="FB127" s="168"/>
      <c r="FC127" s="168"/>
      <c r="FD127" s="168"/>
      <c r="FE127" s="168"/>
      <c r="FF127" s="168"/>
      <c r="FG127" s="168"/>
      <c r="FH127" s="168"/>
      <c r="FI127" s="168"/>
      <c r="FJ127" s="168"/>
      <c r="FK127" s="168"/>
      <c r="FL127" s="168"/>
      <c r="FM127" s="168"/>
      <c r="FN127" s="168"/>
      <c r="FO127" s="168"/>
      <c r="FP127" s="168"/>
      <c r="FQ127" s="168"/>
      <c r="FR127" s="168"/>
      <c r="FS127" s="168"/>
      <c r="FT127" s="168"/>
      <c r="FU127" s="168"/>
      <c r="FV127" s="168"/>
      <c r="FW127" s="168"/>
      <c r="FX127" s="168"/>
      <c r="FY127" s="168"/>
      <c r="FZ127" s="168"/>
      <c r="GA127" s="168"/>
      <c r="GB127" s="168"/>
      <c r="GC127" s="168"/>
      <c r="GD127" s="168"/>
      <c r="GE127" s="168"/>
      <c r="GF127" s="168"/>
      <c r="GG127" s="168"/>
      <c r="GH127" s="168"/>
      <c r="GI127" s="168"/>
      <c r="GJ127" s="168"/>
      <c r="GK127" s="168"/>
      <c r="GL127" s="168"/>
      <c r="GM127" s="168"/>
      <c r="GN127" s="168"/>
      <c r="GO127" s="168"/>
      <c r="GP127" s="168"/>
      <c r="GQ127" s="168"/>
      <c r="GR127" s="168"/>
      <c r="GS127" s="168"/>
      <c r="GT127" s="168"/>
      <c r="GU127" s="168"/>
      <c r="GV127" s="168"/>
      <c r="GW127" s="168"/>
      <c r="GX127" s="168"/>
      <c r="GY127" s="168"/>
    </row>
    <row r="128" spans="1:207" s="154" customFormat="1" ht="179.25" customHeight="1" x14ac:dyDescent="0.25">
      <c r="A128" s="168"/>
      <c r="B128" s="111" t="s">
        <v>365</v>
      </c>
      <c r="C128" s="70" t="s">
        <v>366</v>
      </c>
      <c r="D128" s="63" t="s">
        <v>367</v>
      </c>
      <c r="E128" s="70" t="s">
        <v>840</v>
      </c>
      <c r="F128" s="63" t="s">
        <v>369</v>
      </c>
      <c r="G128" s="111" t="s">
        <v>365</v>
      </c>
      <c r="H128" s="111" t="s">
        <v>1277</v>
      </c>
      <c r="I128" s="111" t="s">
        <v>387</v>
      </c>
      <c r="J128" s="111" t="s">
        <v>388</v>
      </c>
      <c r="K128" s="63" t="s">
        <v>1172</v>
      </c>
      <c r="L128" s="111" t="s">
        <v>1278</v>
      </c>
      <c r="M128" s="111" t="s">
        <v>30</v>
      </c>
      <c r="N128" s="111" t="s">
        <v>365</v>
      </c>
      <c r="O128" s="112" t="s">
        <v>1279</v>
      </c>
      <c r="P128" s="64">
        <v>115</v>
      </c>
      <c r="Q128" s="111" t="s">
        <v>1280</v>
      </c>
      <c r="R128" s="111" t="s">
        <v>1281</v>
      </c>
      <c r="S128" s="111" t="s">
        <v>376</v>
      </c>
      <c r="T128" s="111" t="s">
        <v>1282</v>
      </c>
      <c r="U128" s="111" t="s">
        <v>1283</v>
      </c>
      <c r="V128" s="111" t="s">
        <v>1284</v>
      </c>
      <c r="W128" s="75">
        <v>44228</v>
      </c>
      <c r="X128" s="75">
        <v>44561</v>
      </c>
      <c r="Y128" s="76">
        <v>0.18</v>
      </c>
      <c r="Z128" s="76" t="s">
        <v>1285</v>
      </c>
      <c r="AA128" s="337">
        <v>0.27</v>
      </c>
      <c r="AB128" s="76" t="s">
        <v>1285</v>
      </c>
      <c r="AC128" s="76">
        <v>0.27</v>
      </c>
      <c r="AD128" s="76" t="s">
        <v>1285</v>
      </c>
      <c r="AE128" s="76">
        <v>0.28000000000000003</v>
      </c>
      <c r="AF128" s="76" t="s">
        <v>1285</v>
      </c>
      <c r="AG128" s="77" t="s">
        <v>1215</v>
      </c>
      <c r="AH128" s="244">
        <v>0.18</v>
      </c>
      <c r="AI128" s="126">
        <f t="shared" si="25"/>
        <v>1</v>
      </c>
      <c r="AJ128" s="248" t="s">
        <v>1286</v>
      </c>
      <c r="AK128" s="370">
        <v>0.27</v>
      </c>
      <c r="AL128" s="126">
        <f>+AK128/Tabla3[[#This Row],[II Trimestre ]]</f>
        <v>1</v>
      </c>
      <c r="AM128" s="189" t="s">
        <v>1287</v>
      </c>
      <c r="AN128" s="201"/>
      <c r="AO128" s="189"/>
      <c r="AP128" s="189"/>
      <c r="AQ128" s="201"/>
      <c r="AR128" s="189"/>
      <c r="AS128" s="189"/>
      <c r="AT128" s="190"/>
      <c r="AU128" s="261">
        <f>+(Tabla3[[#This Row],[I Trimestre ]]+Tabla3[[#This Row],[II Trimestre ]]+Tabla3[[#This Row],[III Trimestre ]]+Tabla3[[#This Row],[IV Trimestre ]])</f>
        <v>1</v>
      </c>
      <c r="AV128" s="262">
        <f t="shared" ref="AV128:AV134" si="27">+(AH128+AK128+AN128+AQ128)</f>
        <v>0.45</v>
      </c>
      <c r="AW128" s="173">
        <f t="shared" si="11"/>
        <v>0.45</v>
      </c>
      <c r="AX128" s="267"/>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8"/>
      <c r="BZ128" s="168"/>
      <c r="CA128" s="168"/>
      <c r="CB128" s="168"/>
      <c r="CC128" s="168"/>
      <c r="CD128" s="168"/>
      <c r="CE128" s="168"/>
      <c r="CF128" s="168"/>
      <c r="CG128" s="168"/>
      <c r="CH128" s="168"/>
      <c r="CI128" s="168"/>
      <c r="CJ128" s="168"/>
      <c r="CK128" s="168"/>
      <c r="CL128" s="168"/>
      <c r="CM128" s="168"/>
      <c r="CN128" s="168"/>
      <c r="CO128" s="168"/>
      <c r="CP128" s="168"/>
      <c r="CQ128" s="168"/>
      <c r="CR128" s="168"/>
      <c r="CS128" s="168"/>
      <c r="CT128" s="168"/>
      <c r="CU128" s="168"/>
      <c r="CV128" s="168"/>
      <c r="CW128" s="168"/>
      <c r="CX128" s="168"/>
      <c r="CY128" s="168"/>
      <c r="CZ128" s="168"/>
      <c r="DA128" s="168"/>
      <c r="DB128" s="168"/>
      <c r="DC128" s="168"/>
      <c r="DD128" s="168"/>
      <c r="DE128" s="168"/>
      <c r="DF128" s="168"/>
      <c r="DG128" s="168"/>
      <c r="DH128" s="168"/>
      <c r="DI128" s="168"/>
      <c r="DJ128" s="168"/>
      <c r="DK128" s="168"/>
      <c r="DL128" s="168"/>
      <c r="DM128" s="168"/>
      <c r="DN128" s="168"/>
      <c r="DO128" s="168"/>
      <c r="DP128" s="168"/>
      <c r="DQ128" s="168"/>
      <c r="DR128" s="168"/>
      <c r="DS128" s="168"/>
      <c r="DT128" s="168"/>
      <c r="DU128" s="168"/>
      <c r="DV128" s="168"/>
      <c r="DW128" s="168"/>
      <c r="DX128" s="168"/>
      <c r="DY128" s="168"/>
      <c r="DZ128" s="168"/>
      <c r="EA128" s="168"/>
      <c r="EB128" s="168"/>
      <c r="EC128" s="168"/>
      <c r="ED128" s="168"/>
      <c r="EE128" s="168"/>
      <c r="EF128" s="168"/>
      <c r="EG128" s="168"/>
      <c r="EH128" s="168"/>
      <c r="EI128" s="168"/>
      <c r="EJ128" s="168"/>
      <c r="EK128" s="168"/>
      <c r="EL128" s="168"/>
      <c r="EM128" s="168"/>
      <c r="EN128" s="168"/>
      <c r="EO128" s="168"/>
      <c r="EP128" s="168"/>
      <c r="EQ128" s="168"/>
      <c r="ER128" s="168"/>
      <c r="ES128" s="168"/>
      <c r="ET128" s="168"/>
      <c r="EU128" s="168"/>
      <c r="EV128" s="168"/>
      <c r="EW128" s="168"/>
      <c r="EX128" s="168"/>
      <c r="EY128" s="168"/>
      <c r="EZ128" s="168"/>
      <c r="FA128" s="168"/>
      <c r="FB128" s="168"/>
      <c r="FC128" s="168"/>
      <c r="FD128" s="168"/>
      <c r="FE128" s="168"/>
      <c r="FF128" s="168"/>
      <c r="FG128" s="168"/>
      <c r="FH128" s="168"/>
      <c r="FI128" s="168"/>
      <c r="FJ128" s="168"/>
      <c r="FK128" s="168"/>
      <c r="FL128" s="168"/>
      <c r="FM128" s="168"/>
      <c r="FN128" s="168"/>
      <c r="FO128" s="168"/>
      <c r="FP128" s="168"/>
      <c r="FQ128" s="168"/>
      <c r="FR128" s="168"/>
      <c r="FS128" s="168"/>
      <c r="FT128" s="168"/>
      <c r="FU128" s="168"/>
      <c r="FV128" s="168"/>
      <c r="FW128" s="168"/>
      <c r="FX128" s="168"/>
      <c r="FY128" s="168"/>
      <c r="FZ128" s="168"/>
      <c r="GA128" s="168"/>
      <c r="GB128" s="168"/>
      <c r="GC128" s="168"/>
      <c r="GD128" s="168"/>
      <c r="GE128" s="168"/>
      <c r="GF128" s="168"/>
      <c r="GG128" s="168"/>
      <c r="GH128" s="168"/>
      <c r="GI128" s="168"/>
      <c r="GJ128" s="168"/>
      <c r="GK128" s="168"/>
      <c r="GL128" s="168"/>
      <c r="GM128" s="168"/>
      <c r="GN128" s="168"/>
      <c r="GO128" s="168"/>
      <c r="GP128" s="168"/>
      <c r="GQ128" s="168"/>
      <c r="GR128" s="168"/>
      <c r="GS128" s="168"/>
      <c r="GT128" s="168"/>
      <c r="GU128" s="168"/>
      <c r="GV128" s="168"/>
      <c r="GW128" s="168"/>
      <c r="GX128" s="168"/>
      <c r="GY128" s="168"/>
    </row>
    <row r="129" spans="1:207" s="154" customFormat="1" ht="218.25" customHeight="1" x14ac:dyDescent="0.25">
      <c r="A129" s="168"/>
      <c r="B129" s="111" t="s">
        <v>365</v>
      </c>
      <c r="C129" s="70" t="s">
        <v>366</v>
      </c>
      <c r="D129" s="63" t="s">
        <v>367</v>
      </c>
      <c r="E129" s="70" t="s">
        <v>368</v>
      </c>
      <c r="F129" s="63" t="s">
        <v>384</v>
      </c>
      <c r="G129" s="111" t="s">
        <v>365</v>
      </c>
      <c r="H129" s="111" t="s">
        <v>1288</v>
      </c>
      <c r="I129" s="111" t="s">
        <v>365</v>
      </c>
      <c r="J129" s="111" t="s">
        <v>1289</v>
      </c>
      <c r="K129" s="63" t="s">
        <v>1172</v>
      </c>
      <c r="L129" s="111" t="s">
        <v>1278</v>
      </c>
      <c r="M129" s="111" t="s">
        <v>1290</v>
      </c>
      <c r="N129" s="111" t="s">
        <v>365</v>
      </c>
      <c r="O129" s="112" t="s">
        <v>1291</v>
      </c>
      <c r="P129" s="64">
        <v>116</v>
      </c>
      <c r="Q129" s="111" t="s">
        <v>1292</v>
      </c>
      <c r="R129" s="111" t="s">
        <v>1293</v>
      </c>
      <c r="S129" s="111" t="s">
        <v>658</v>
      </c>
      <c r="T129" s="111" t="s">
        <v>1294</v>
      </c>
      <c r="U129" s="111" t="s">
        <v>1295</v>
      </c>
      <c r="V129" s="111" t="s">
        <v>1296</v>
      </c>
      <c r="W129" s="75">
        <v>44287</v>
      </c>
      <c r="X129" s="75">
        <v>44561</v>
      </c>
      <c r="Y129" s="76">
        <v>0</v>
      </c>
      <c r="Z129" s="76" t="s">
        <v>365</v>
      </c>
      <c r="AA129" s="337">
        <v>0.33</v>
      </c>
      <c r="AB129" s="76" t="s">
        <v>1297</v>
      </c>
      <c r="AC129" s="76">
        <v>0.66</v>
      </c>
      <c r="AD129" s="76" t="s">
        <v>1297</v>
      </c>
      <c r="AE129" s="76">
        <v>1</v>
      </c>
      <c r="AF129" s="76" t="s">
        <v>1297</v>
      </c>
      <c r="AG129" s="77" t="s">
        <v>1215</v>
      </c>
      <c r="AH129" s="244"/>
      <c r="AI129" s="248"/>
      <c r="AJ129" s="248"/>
      <c r="AK129" s="371">
        <v>0.33</v>
      </c>
      <c r="AL129" s="126">
        <f>+AK129/Tabla3[[#This Row],[II Trimestre ]]</f>
        <v>1</v>
      </c>
      <c r="AM129" s="273" t="s">
        <v>1298</v>
      </c>
      <c r="AN129" s="201"/>
      <c r="AO129" s="189"/>
      <c r="AP129" s="189"/>
      <c r="AQ129" s="201"/>
      <c r="AR129" s="189"/>
      <c r="AS129" s="189"/>
      <c r="AT129" s="190"/>
      <c r="AU129" s="261">
        <f>+Tabla3[[#This Row],[IV Trimestre ]]</f>
        <v>1</v>
      </c>
      <c r="AV129" s="262">
        <f t="shared" si="27"/>
        <v>0.33</v>
      </c>
      <c r="AW129" s="173">
        <f t="shared" si="11"/>
        <v>0.33</v>
      </c>
      <c r="AX129" s="267"/>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168"/>
      <c r="CB129" s="168"/>
      <c r="CC129" s="168"/>
      <c r="CD129" s="168"/>
      <c r="CE129" s="168"/>
      <c r="CF129" s="168"/>
      <c r="CG129" s="168"/>
      <c r="CH129" s="168"/>
      <c r="CI129" s="168"/>
      <c r="CJ129" s="168"/>
      <c r="CK129" s="168"/>
      <c r="CL129" s="168"/>
      <c r="CM129" s="168"/>
      <c r="CN129" s="168"/>
      <c r="CO129" s="168"/>
      <c r="CP129" s="168"/>
      <c r="CQ129" s="168"/>
      <c r="CR129" s="168"/>
      <c r="CS129" s="168"/>
      <c r="CT129" s="168"/>
      <c r="CU129" s="168"/>
      <c r="CV129" s="168"/>
      <c r="CW129" s="168"/>
      <c r="CX129" s="168"/>
      <c r="CY129" s="168"/>
      <c r="CZ129" s="168"/>
      <c r="DA129" s="168"/>
      <c r="DB129" s="168"/>
      <c r="DC129" s="168"/>
      <c r="DD129" s="168"/>
      <c r="DE129" s="168"/>
      <c r="DF129" s="168"/>
      <c r="DG129" s="168"/>
      <c r="DH129" s="168"/>
      <c r="DI129" s="168"/>
      <c r="DJ129" s="168"/>
      <c r="DK129" s="168"/>
      <c r="DL129" s="168"/>
      <c r="DM129" s="168"/>
      <c r="DN129" s="168"/>
      <c r="DO129" s="168"/>
      <c r="DP129" s="168"/>
      <c r="DQ129" s="168"/>
      <c r="DR129" s="168"/>
      <c r="DS129" s="168"/>
      <c r="DT129" s="168"/>
      <c r="DU129" s="168"/>
      <c r="DV129" s="168"/>
      <c r="DW129" s="168"/>
      <c r="DX129" s="168"/>
      <c r="DY129" s="168"/>
      <c r="DZ129" s="168"/>
      <c r="EA129" s="168"/>
      <c r="EB129" s="168"/>
      <c r="EC129" s="168"/>
      <c r="ED129" s="168"/>
      <c r="EE129" s="168"/>
      <c r="EF129" s="168"/>
      <c r="EG129" s="168"/>
      <c r="EH129" s="168"/>
      <c r="EI129" s="168"/>
      <c r="EJ129" s="168"/>
      <c r="EK129" s="168"/>
      <c r="EL129" s="168"/>
      <c r="EM129" s="168"/>
      <c r="EN129" s="168"/>
      <c r="EO129" s="168"/>
      <c r="EP129" s="168"/>
      <c r="EQ129" s="168"/>
      <c r="ER129" s="168"/>
      <c r="ES129" s="168"/>
      <c r="ET129" s="168"/>
      <c r="EU129" s="168"/>
      <c r="EV129" s="168"/>
      <c r="EW129" s="168"/>
      <c r="EX129" s="168"/>
      <c r="EY129" s="168"/>
      <c r="EZ129" s="168"/>
      <c r="FA129" s="168"/>
      <c r="FB129" s="168"/>
      <c r="FC129" s="168"/>
      <c r="FD129" s="168"/>
      <c r="FE129" s="168"/>
      <c r="FF129" s="168"/>
      <c r="FG129" s="168"/>
      <c r="FH129" s="168"/>
      <c r="FI129" s="168"/>
      <c r="FJ129" s="168"/>
      <c r="FK129" s="168"/>
      <c r="FL129" s="168"/>
      <c r="FM129" s="168"/>
      <c r="FN129" s="168"/>
      <c r="FO129" s="168"/>
      <c r="FP129" s="168"/>
      <c r="FQ129" s="168"/>
      <c r="FR129" s="168"/>
      <c r="FS129" s="168"/>
      <c r="FT129" s="168"/>
      <c r="FU129" s="168"/>
      <c r="FV129" s="168"/>
      <c r="FW129" s="168"/>
      <c r="FX129" s="168"/>
      <c r="FY129" s="168"/>
      <c r="FZ129" s="168"/>
      <c r="GA129" s="168"/>
      <c r="GB129" s="168"/>
      <c r="GC129" s="168"/>
      <c r="GD129" s="168"/>
      <c r="GE129" s="168"/>
      <c r="GF129" s="168"/>
      <c r="GG129" s="168"/>
      <c r="GH129" s="168"/>
      <c r="GI129" s="168"/>
      <c r="GJ129" s="168"/>
      <c r="GK129" s="168"/>
      <c r="GL129" s="168"/>
      <c r="GM129" s="168"/>
      <c r="GN129" s="168"/>
      <c r="GO129" s="168"/>
      <c r="GP129" s="168"/>
      <c r="GQ129" s="168"/>
      <c r="GR129" s="168"/>
      <c r="GS129" s="168"/>
      <c r="GT129" s="168"/>
      <c r="GU129" s="168"/>
      <c r="GV129" s="168"/>
      <c r="GW129" s="168"/>
      <c r="GX129" s="168"/>
      <c r="GY129" s="168"/>
    </row>
    <row r="130" spans="1:207" s="154" customFormat="1" ht="213.75" customHeight="1" x14ac:dyDescent="0.25">
      <c r="A130" s="168"/>
      <c r="B130" s="111" t="s">
        <v>365</v>
      </c>
      <c r="C130" s="70" t="s">
        <v>366</v>
      </c>
      <c r="D130" s="63" t="s">
        <v>367</v>
      </c>
      <c r="E130" s="70" t="s">
        <v>840</v>
      </c>
      <c r="F130" s="63" t="s">
        <v>384</v>
      </c>
      <c r="G130" s="111" t="s">
        <v>365</v>
      </c>
      <c r="H130" s="111" t="s">
        <v>649</v>
      </c>
      <c r="I130" s="111" t="s">
        <v>387</v>
      </c>
      <c r="J130" s="111" t="s">
        <v>388</v>
      </c>
      <c r="K130" s="63" t="s">
        <v>1172</v>
      </c>
      <c r="L130" s="111" t="s">
        <v>1278</v>
      </c>
      <c r="M130" s="111" t="s">
        <v>365</v>
      </c>
      <c r="N130" s="111" t="s">
        <v>365</v>
      </c>
      <c r="O130" s="112" t="s">
        <v>1299</v>
      </c>
      <c r="P130" s="64">
        <v>117</v>
      </c>
      <c r="Q130" s="111" t="s">
        <v>1300</v>
      </c>
      <c r="R130" s="111" t="s">
        <v>1301</v>
      </c>
      <c r="S130" s="111" t="s">
        <v>658</v>
      </c>
      <c r="T130" s="111" t="s">
        <v>1302</v>
      </c>
      <c r="U130" s="111" t="s">
        <v>1303</v>
      </c>
      <c r="V130" s="111" t="s">
        <v>1304</v>
      </c>
      <c r="W130" s="75">
        <v>44211</v>
      </c>
      <c r="X130" s="75">
        <v>44561</v>
      </c>
      <c r="Y130" s="76">
        <v>0.25</v>
      </c>
      <c r="Z130" s="76" t="s">
        <v>1305</v>
      </c>
      <c r="AA130" s="337">
        <v>0.5</v>
      </c>
      <c r="AB130" s="76" t="s">
        <v>1305</v>
      </c>
      <c r="AC130" s="76">
        <v>0.75</v>
      </c>
      <c r="AD130" s="76" t="s">
        <v>1305</v>
      </c>
      <c r="AE130" s="76">
        <v>1</v>
      </c>
      <c r="AF130" s="76" t="s">
        <v>1305</v>
      </c>
      <c r="AG130" s="77" t="s">
        <v>1215</v>
      </c>
      <c r="AH130" s="244">
        <v>0.25</v>
      </c>
      <c r="AI130" s="126">
        <f t="shared" ref="AI130:AI131" si="28">+AH130/Y130</f>
        <v>1</v>
      </c>
      <c r="AJ130" s="245" t="s">
        <v>1306</v>
      </c>
      <c r="AK130" s="370">
        <v>0.5</v>
      </c>
      <c r="AL130" s="126">
        <f>+AK130/Tabla3[[#This Row],[II Trimestre ]]</f>
        <v>1</v>
      </c>
      <c r="AM130" s="318" t="s">
        <v>1307</v>
      </c>
      <c r="AN130" s="201"/>
      <c r="AO130" s="189"/>
      <c r="AP130" s="189"/>
      <c r="AQ130" s="201"/>
      <c r="AR130" s="189"/>
      <c r="AS130" s="189"/>
      <c r="AT130" s="190"/>
      <c r="AU130" s="261">
        <f>+Tabla3[[#This Row],[IV Trimestre ]]</f>
        <v>1</v>
      </c>
      <c r="AV130" s="262">
        <f>+Tabla1[[#This Row],[II seguimiento ( abril a junio)]]</f>
        <v>0.5</v>
      </c>
      <c r="AW130" s="173">
        <f t="shared" si="11"/>
        <v>0.5</v>
      </c>
      <c r="AX130" s="267"/>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8"/>
      <c r="CS130" s="168"/>
      <c r="CT130" s="168"/>
      <c r="CU130" s="168"/>
      <c r="CV130" s="168"/>
      <c r="CW130" s="168"/>
      <c r="CX130" s="168"/>
      <c r="CY130" s="168"/>
      <c r="CZ130" s="168"/>
      <c r="DA130" s="168"/>
      <c r="DB130" s="168"/>
      <c r="DC130" s="168"/>
      <c r="DD130" s="168"/>
      <c r="DE130" s="168"/>
      <c r="DF130" s="168"/>
      <c r="DG130" s="168"/>
      <c r="DH130" s="168"/>
      <c r="DI130" s="16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168"/>
      <c r="EJ130" s="168"/>
      <c r="EK130" s="168"/>
      <c r="EL130" s="168"/>
      <c r="EM130" s="168"/>
      <c r="EN130" s="168"/>
      <c r="EO130" s="168"/>
      <c r="EP130" s="168"/>
      <c r="EQ130" s="168"/>
      <c r="ER130" s="168"/>
      <c r="ES130" s="168"/>
      <c r="ET130" s="168"/>
      <c r="EU130" s="168"/>
      <c r="EV130" s="168"/>
      <c r="EW130" s="168"/>
      <c r="EX130" s="168"/>
      <c r="EY130" s="168"/>
      <c r="EZ130" s="168"/>
      <c r="FA130" s="168"/>
      <c r="FB130" s="168"/>
      <c r="FC130" s="168"/>
      <c r="FD130" s="168"/>
      <c r="FE130" s="168"/>
      <c r="FF130" s="168"/>
      <c r="FG130" s="168"/>
      <c r="FH130" s="168"/>
      <c r="FI130" s="168"/>
      <c r="FJ130" s="168"/>
      <c r="FK130" s="168"/>
      <c r="FL130" s="168"/>
      <c r="FM130" s="168"/>
      <c r="FN130" s="168"/>
      <c r="FO130" s="168"/>
      <c r="FP130" s="168"/>
      <c r="FQ130" s="168"/>
      <c r="FR130" s="168"/>
      <c r="FS130" s="168"/>
      <c r="FT130" s="168"/>
      <c r="FU130" s="168"/>
      <c r="FV130" s="168"/>
      <c r="FW130" s="168"/>
      <c r="FX130" s="168"/>
      <c r="FY130" s="168"/>
      <c r="FZ130" s="168"/>
      <c r="GA130" s="168"/>
      <c r="GB130" s="168"/>
      <c r="GC130" s="168"/>
      <c r="GD130" s="168"/>
      <c r="GE130" s="168"/>
      <c r="GF130" s="168"/>
      <c r="GG130" s="168"/>
      <c r="GH130" s="168"/>
      <c r="GI130" s="168"/>
      <c r="GJ130" s="168"/>
      <c r="GK130" s="168"/>
      <c r="GL130" s="168"/>
      <c r="GM130" s="168"/>
      <c r="GN130" s="168"/>
      <c r="GO130" s="168"/>
      <c r="GP130" s="168"/>
      <c r="GQ130" s="168"/>
      <c r="GR130" s="168"/>
      <c r="GS130" s="168"/>
      <c r="GT130" s="168"/>
      <c r="GU130" s="168"/>
      <c r="GV130" s="168"/>
      <c r="GW130" s="168"/>
      <c r="GX130" s="168"/>
      <c r="GY130" s="168"/>
    </row>
    <row r="131" spans="1:207" s="154" customFormat="1" ht="223.5" customHeight="1" x14ac:dyDescent="0.25">
      <c r="A131" s="168"/>
      <c r="B131" s="111" t="s">
        <v>365</v>
      </c>
      <c r="C131" s="70" t="s">
        <v>366</v>
      </c>
      <c r="D131" s="63" t="s">
        <v>367</v>
      </c>
      <c r="E131" s="70" t="s">
        <v>840</v>
      </c>
      <c r="F131" s="63" t="s">
        <v>384</v>
      </c>
      <c r="G131" s="111" t="s">
        <v>365</v>
      </c>
      <c r="H131" s="111" t="s">
        <v>649</v>
      </c>
      <c r="I131" s="111" t="s">
        <v>387</v>
      </c>
      <c r="J131" s="111" t="s">
        <v>388</v>
      </c>
      <c r="K131" s="63" t="s">
        <v>1172</v>
      </c>
      <c r="L131" s="111" t="s">
        <v>1278</v>
      </c>
      <c r="M131" s="111" t="s">
        <v>365</v>
      </c>
      <c r="N131" s="111" t="s">
        <v>365</v>
      </c>
      <c r="O131" s="112" t="s">
        <v>1308</v>
      </c>
      <c r="P131" s="64">
        <v>118</v>
      </c>
      <c r="Q131" s="111" t="s">
        <v>1309</v>
      </c>
      <c r="R131" s="111" t="s">
        <v>1310</v>
      </c>
      <c r="S131" s="111" t="s">
        <v>658</v>
      </c>
      <c r="T131" s="111" t="s">
        <v>1311</v>
      </c>
      <c r="U131" s="111" t="s">
        <v>1312</v>
      </c>
      <c r="V131" s="111" t="s">
        <v>1304</v>
      </c>
      <c r="W131" s="75">
        <v>44211</v>
      </c>
      <c r="X131" s="75">
        <v>44561</v>
      </c>
      <c r="Y131" s="76">
        <v>0.25</v>
      </c>
      <c r="Z131" s="76" t="s">
        <v>1313</v>
      </c>
      <c r="AA131" s="337">
        <v>0.5</v>
      </c>
      <c r="AB131" s="76" t="s">
        <v>1313</v>
      </c>
      <c r="AC131" s="76">
        <v>0.75</v>
      </c>
      <c r="AD131" s="76" t="s">
        <v>1313</v>
      </c>
      <c r="AE131" s="76">
        <v>1</v>
      </c>
      <c r="AF131" s="76" t="s">
        <v>1313</v>
      </c>
      <c r="AG131" s="77" t="s">
        <v>1215</v>
      </c>
      <c r="AH131" s="244">
        <v>0.25</v>
      </c>
      <c r="AI131" s="126">
        <f t="shared" si="28"/>
        <v>1</v>
      </c>
      <c r="AJ131" s="245" t="s">
        <v>1314</v>
      </c>
      <c r="AK131" s="370">
        <v>0.5</v>
      </c>
      <c r="AL131" s="126">
        <f>+AK131/Tabla3[[#This Row],[II Trimestre ]]</f>
        <v>1</v>
      </c>
      <c r="AM131" s="319" t="s">
        <v>1315</v>
      </c>
      <c r="AN131" s="201"/>
      <c r="AO131" s="189"/>
      <c r="AP131" s="189"/>
      <c r="AQ131" s="201"/>
      <c r="AR131" s="189"/>
      <c r="AS131" s="189"/>
      <c r="AT131" s="190"/>
      <c r="AU131" s="261">
        <f>+Tabla3[[#This Row],[IV Trimestre ]]</f>
        <v>1</v>
      </c>
      <c r="AV131" s="262">
        <f>+Tabla1[[#This Row],[II seguimiento ( abril a junio)]]</f>
        <v>0.5</v>
      </c>
      <c r="AW131" s="173">
        <f t="shared" si="11"/>
        <v>0.5</v>
      </c>
      <c r="AX131" s="267"/>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8"/>
      <c r="CS131" s="168"/>
      <c r="CT131" s="168"/>
      <c r="CU131" s="168"/>
      <c r="CV131" s="168"/>
      <c r="CW131" s="168"/>
      <c r="CX131" s="168"/>
      <c r="CY131" s="168"/>
      <c r="CZ131" s="168"/>
      <c r="DA131" s="168"/>
      <c r="DB131" s="168"/>
      <c r="DC131" s="168"/>
      <c r="DD131" s="168"/>
      <c r="DE131" s="168"/>
      <c r="DF131" s="168"/>
      <c r="DG131" s="168"/>
      <c r="DH131" s="168"/>
      <c r="DI131" s="168"/>
      <c r="DJ131" s="168"/>
      <c r="DK131" s="168"/>
      <c r="DL131" s="168"/>
      <c r="DM131" s="168"/>
      <c r="DN131" s="168"/>
      <c r="DO131" s="168"/>
      <c r="DP131" s="168"/>
      <c r="DQ131" s="168"/>
      <c r="DR131" s="168"/>
      <c r="DS131" s="168"/>
      <c r="DT131" s="168"/>
      <c r="DU131" s="168"/>
      <c r="DV131" s="168"/>
      <c r="DW131" s="168"/>
      <c r="DX131" s="168"/>
      <c r="DY131" s="168"/>
      <c r="DZ131" s="168"/>
      <c r="EA131" s="168"/>
      <c r="EB131" s="168"/>
      <c r="EC131" s="168"/>
      <c r="ED131" s="168"/>
      <c r="EE131" s="168"/>
      <c r="EF131" s="168"/>
      <c r="EG131" s="168"/>
      <c r="EH131" s="168"/>
      <c r="EI131" s="168"/>
      <c r="EJ131" s="168"/>
      <c r="EK131" s="168"/>
      <c r="EL131" s="168"/>
      <c r="EM131" s="168"/>
      <c r="EN131" s="168"/>
      <c r="EO131" s="168"/>
      <c r="EP131" s="168"/>
      <c r="EQ131" s="168"/>
      <c r="ER131" s="168"/>
      <c r="ES131" s="168"/>
      <c r="ET131" s="168"/>
      <c r="EU131" s="168"/>
      <c r="EV131" s="168"/>
      <c r="EW131" s="168"/>
      <c r="EX131" s="168"/>
      <c r="EY131" s="168"/>
      <c r="EZ131" s="168"/>
      <c r="FA131" s="168"/>
      <c r="FB131" s="168"/>
      <c r="FC131" s="168"/>
      <c r="FD131" s="168"/>
      <c r="FE131" s="168"/>
      <c r="FF131" s="168"/>
      <c r="FG131" s="168"/>
      <c r="FH131" s="168"/>
      <c r="FI131" s="168"/>
      <c r="FJ131" s="168"/>
      <c r="FK131" s="168"/>
      <c r="FL131" s="168"/>
      <c r="FM131" s="168"/>
      <c r="FN131" s="168"/>
      <c r="FO131" s="168"/>
      <c r="FP131" s="168"/>
      <c r="FQ131" s="168"/>
      <c r="FR131" s="168"/>
      <c r="FS131" s="168"/>
      <c r="FT131" s="168"/>
      <c r="FU131" s="168"/>
      <c r="FV131" s="168"/>
      <c r="FW131" s="168"/>
      <c r="FX131" s="168"/>
      <c r="FY131" s="168"/>
      <c r="FZ131" s="168"/>
      <c r="GA131" s="168"/>
      <c r="GB131" s="168"/>
      <c r="GC131" s="168"/>
      <c r="GD131" s="168"/>
      <c r="GE131" s="168"/>
      <c r="GF131" s="168"/>
      <c r="GG131" s="168"/>
      <c r="GH131" s="168"/>
      <c r="GI131" s="168"/>
      <c r="GJ131" s="168"/>
      <c r="GK131" s="168"/>
      <c r="GL131" s="168"/>
      <c r="GM131" s="168"/>
      <c r="GN131" s="168"/>
      <c r="GO131" s="168"/>
      <c r="GP131" s="168"/>
      <c r="GQ131" s="168"/>
      <c r="GR131" s="168"/>
      <c r="GS131" s="168"/>
      <c r="GT131" s="168"/>
      <c r="GU131" s="168"/>
      <c r="GV131" s="168"/>
      <c r="GW131" s="168"/>
      <c r="GX131" s="168"/>
      <c r="GY131" s="168"/>
    </row>
    <row r="132" spans="1:207" s="154" customFormat="1" ht="138" customHeight="1" x14ac:dyDescent="0.25">
      <c r="A132" s="168"/>
      <c r="B132" s="111" t="s">
        <v>365</v>
      </c>
      <c r="C132" s="70" t="s">
        <v>366</v>
      </c>
      <c r="D132" s="63" t="s">
        <v>367</v>
      </c>
      <c r="E132" s="70" t="s">
        <v>368</v>
      </c>
      <c r="F132" s="63" t="s">
        <v>369</v>
      </c>
      <c r="G132" s="111" t="s">
        <v>365</v>
      </c>
      <c r="H132" s="111" t="s">
        <v>114</v>
      </c>
      <c r="I132" s="111" t="s">
        <v>387</v>
      </c>
      <c r="J132" s="111" t="s">
        <v>388</v>
      </c>
      <c r="K132" s="63" t="s">
        <v>1172</v>
      </c>
      <c r="L132" s="111" t="s">
        <v>365</v>
      </c>
      <c r="M132" s="111" t="s">
        <v>1316</v>
      </c>
      <c r="N132" s="111" t="s">
        <v>365</v>
      </c>
      <c r="O132" s="112" t="s">
        <v>1317</v>
      </c>
      <c r="P132" s="64">
        <v>119</v>
      </c>
      <c r="Q132" s="111" t="s">
        <v>1318</v>
      </c>
      <c r="R132" s="111" t="s">
        <v>1319</v>
      </c>
      <c r="S132" s="111" t="s">
        <v>658</v>
      </c>
      <c r="T132" s="111" t="s">
        <v>1320</v>
      </c>
      <c r="U132" s="111" t="s">
        <v>1321</v>
      </c>
      <c r="V132" s="111" t="s">
        <v>1322</v>
      </c>
      <c r="W132" s="75">
        <v>44378</v>
      </c>
      <c r="X132" s="75">
        <v>44561</v>
      </c>
      <c r="Y132" s="76">
        <v>0</v>
      </c>
      <c r="Z132" s="76" t="s">
        <v>365</v>
      </c>
      <c r="AA132" s="76">
        <v>0</v>
      </c>
      <c r="AB132" s="76" t="s">
        <v>365</v>
      </c>
      <c r="AC132" s="76">
        <v>0.5</v>
      </c>
      <c r="AD132" s="76" t="s">
        <v>1323</v>
      </c>
      <c r="AE132" s="76">
        <v>1</v>
      </c>
      <c r="AF132" s="76" t="s">
        <v>1324</v>
      </c>
      <c r="AG132" s="77" t="s">
        <v>1215</v>
      </c>
      <c r="AH132" s="249"/>
      <c r="AI132" s="249"/>
      <c r="AJ132" s="248"/>
      <c r="AK132" s="201">
        <v>0.25</v>
      </c>
      <c r="AL132" s="126">
        <v>0.25</v>
      </c>
      <c r="AM132" s="320" t="s">
        <v>1325</v>
      </c>
      <c r="AN132" s="201"/>
      <c r="AO132" s="189"/>
      <c r="AP132" s="189"/>
      <c r="AQ132" s="201"/>
      <c r="AR132" s="189"/>
      <c r="AS132" s="189"/>
      <c r="AT132" s="190"/>
      <c r="AU132" s="261">
        <f>+Tabla3[[#This Row],[IV Trimestre ]]</f>
        <v>1</v>
      </c>
      <c r="AV132" s="262">
        <f t="shared" si="27"/>
        <v>0.25</v>
      </c>
      <c r="AW132" s="173">
        <f t="shared" si="11"/>
        <v>0.25</v>
      </c>
      <c r="AX132" s="267"/>
      <c r="AY132" s="168"/>
      <c r="AZ132" s="168"/>
      <c r="BA132" s="168"/>
      <c r="BB132" s="168"/>
      <c r="BC132" s="168"/>
      <c r="BD132" s="168"/>
      <c r="BE132" s="168"/>
      <c r="BF132" s="168"/>
      <c r="BG132" s="168"/>
      <c r="BH132" s="168"/>
      <c r="BI132" s="168"/>
      <c r="BJ132" s="168"/>
      <c r="BK132" s="168"/>
      <c r="BL132" s="168"/>
      <c r="BM132" s="168"/>
      <c r="BN132" s="168"/>
      <c r="BO132" s="168"/>
      <c r="BP132" s="168"/>
      <c r="BQ132" s="168"/>
      <c r="BR132" s="168"/>
      <c r="BS132" s="168"/>
      <c r="BT132" s="168"/>
      <c r="BU132" s="168"/>
      <c r="BV132" s="168"/>
      <c r="BW132" s="168"/>
      <c r="BX132" s="168"/>
      <c r="BY132" s="168"/>
      <c r="BZ132" s="168"/>
      <c r="CA132" s="168"/>
      <c r="CB132" s="168"/>
      <c r="CC132" s="168"/>
      <c r="CD132" s="168"/>
      <c r="CE132" s="168"/>
      <c r="CF132" s="168"/>
      <c r="CG132" s="168"/>
      <c r="CH132" s="168"/>
      <c r="CI132" s="168"/>
      <c r="CJ132" s="168"/>
      <c r="CK132" s="168"/>
      <c r="CL132" s="168"/>
      <c r="CM132" s="168"/>
      <c r="CN132" s="168"/>
      <c r="CO132" s="168"/>
      <c r="CP132" s="168"/>
      <c r="CQ132" s="168"/>
      <c r="CR132" s="168"/>
      <c r="CS132" s="168"/>
      <c r="CT132" s="168"/>
      <c r="CU132" s="168"/>
      <c r="CV132" s="168"/>
      <c r="CW132" s="168"/>
      <c r="CX132" s="168"/>
      <c r="CY132" s="168"/>
      <c r="CZ132" s="168"/>
      <c r="DA132" s="168"/>
      <c r="DB132" s="168"/>
      <c r="DC132" s="168"/>
      <c r="DD132" s="168"/>
      <c r="DE132" s="168"/>
      <c r="DF132" s="168"/>
      <c r="DG132" s="168"/>
      <c r="DH132" s="168"/>
      <c r="DI132" s="168"/>
      <c r="DJ132" s="168"/>
      <c r="DK132" s="168"/>
      <c r="DL132" s="168"/>
      <c r="DM132" s="168"/>
      <c r="DN132" s="168"/>
      <c r="DO132" s="168"/>
      <c r="DP132" s="168"/>
      <c r="DQ132" s="168"/>
      <c r="DR132" s="168"/>
      <c r="DS132" s="168"/>
      <c r="DT132" s="168"/>
      <c r="DU132" s="168"/>
      <c r="DV132" s="168"/>
      <c r="DW132" s="168"/>
      <c r="DX132" s="168"/>
      <c r="DY132" s="168"/>
      <c r="DZ132" s="168"/>
      <c r="EA132" s="168"/>
      <c r="EB132" s="168"/>
      <c r="EC132" s="168"/>
      <c r="ED132" s="168"/>
      <c r="EE132" s="168"/>
      <c r="EF132" s="168"/>
      <c r="EG132" s="168"/>
      <c r="EH132" s="168"/>
      <c r="EI132" s="168"/>
      <c r="EJ132" s="168"/>
      <c r="EK132" s="168"/>
      <c r="EL132" s="168"/>
      <c r="EM132" s="168"/>
      <c r="EN132" s="168"/>
      <c r="EO132" s="168"/>
      <c r="EP132" s="168"/>
      <c r="EQ132" s="168"/>
      <c r="ER132" s="168"/>
      <c r="ES132" s="168"/>
      <c r="ET132" s="168"/>
      <c r="EU132" s="168"/>
      <c r="EV132" s="168"/>
      <c r="EW132" s="168"/>
      <c r="EX132" s="168"/>
      <c r="EY132" s="168"/>
      <c r="EZ132" s="168"/>
      <c r="FA132" s="168"/>
      <c r="FB132" s="168"/>
      <c r="FC132" s="168"/>
      <c r="FD132" s="168"/>
      <c r="FE132" s="168"/>
      <c r="FF132" s="168"/>
      <c r="FG132" s="168"/>
      <c r="FH132" s="168"/>
      <c r="FI132" s="168"/>
      <c r="FJ132" s="168"/>
      <c r="FK132" s="168"/>
      <c r="FL132" s="168"/>
      <c r="FM132" s="168"/>
      <c r="FN132" s="168"/>
      <c r="FO132" s="168"/>
      <c r="FP132" s="168"/>
      <c r="FQ132" s="168"/>
      <c r="FR132" s="168"/>
      <c r="FS132" s="168"/>
      <c r="FT132" s="168"/>
      <c r="FU132" s="168"/>
      <c r="FV132" s="168"/>
      <c r="FW132" s="168"/>
      <c r="FX132" s="168"/>
      <c r="FY132" s="168"/>
      <c r="FZ132" s="168"/>
      <c r="GA132" s="168"/>
      <c r="GB132" s="168"/>
      <c r="GC132" s="168"/>
      <c r="GD132" s="168"/>
      <c r="GE132" s="168"/>
      <c r="GF132" s="168"/>
      <c r="GG132" s="168"/>
      <c r="GH132" s="168"/>
      <c r="GI132" s="168"/>
      <c r="GJ132" s="168"/>
      <c r="GK132" s="168"/>
      <c r="GL132" s="168"/>
      <c r="GM132" s="168"/>
      <c r="GN132" s="168"/>
      <c r="GO132" s="168"/>
      <c r="GP132" s="168"/>
      <c r="GQ132" s="168"/>
      <c r="GR132" s="168"/>
      <c r="GS132" s="168"/>
      <c r="GT132" s="168"/>
      <c r="GU132" s="168"/>
      <c r="GV132" s="168"/>
      <c r="GW132" s="168"/>
      <c r="GX132" s="168"/>
      <c r="GY132" s="168"/>
    </row>
    <row r="133" spans="1:207" s="154" customFormat="1" ht="146.25" customHeight="1" x14ac:dyDescent="0.25">
      <c r="A133" s="168"/>
      <c r="B133" s="111" t="s">
        <v>365</v>
      </c>
      <c r="C133" s="70" t="s">
        <v>366</v>
      </c>
      <c r="D133" s="63" t="s">
        <v>367</v>
      </c>
      <c r="E133" s="70" t="s">
        <v>368</v>
      </c>
      <c r="F133" s="63" t="s">
        <v>369</v>
      </c>
      <c r="G133" s="111" t="s">
        <v>365</v>
      </c>
      <c r="H133" s="111" t="s">
        <v>106</v>
      </c>
      <c r="I133" s="111" t="s">
        <v>387</v>
      </c>
      <c r="J133" s="111" t="s">
        <v>388</v>
      </c>
      <c r="K133" s="63" t="s">
        <v>1172</v>
      </c>
      <c r="L133" s="111" t="s">
        <v>365</v>
      </c>
      <c r="M133" s="111" t="s">
        <v>365</v>
      </c>
      <c r="N133" s="111" t="s">
        <v>365</v>
      </c>
      <c r="O133" s="112" t="s">
        <v>1326</v>
      </c>
      <c r="P133" s="64">
        <v>120</v>
      </c>
      <c r="Q133" s="111" t="s">
        <v>1327</v>
      </c>
      <c r="R133" s="111" t="s">
        <v>1328</v>
      </c>
      <c r="S133" s="111" t="s">
        <v>658</v>
      </c>
      <c r="T133" s="111" t="s">
        <v>1329</v>
      </c>
      <c r="U133" s="111" t="s">
        <v>1330</v>
      </c>
      <c r="V133" s="111" t="s">
        <v>1331</v>
      </c>
      <c r="W133" s="75">
        <v>44470</v>
      </c>
      <c r="X133" s="75">
        <v>44561</v>
      </c>
      <c r="Y133" s="76">
        <v>0.25</v>
      </c>
      <c r="Z133" s="76" t="s">
        <v>1332</v>
      </c>
      <c r="AA133" s="337">
        <v>0.5</v>
      </c>
      <c r="AB133" s="76" t="s">
        <v>1333</v>
      </c>
      <c r="AC133" s="76">
        <v>0.75</v>
      </c>
      <c r="AD133" s="76" t="s">
        <v>1334</v>
      </c>
      <c r="AE133" s="76">
        <v>1</v>
      </c>
      <c r="AF133" s="76" t="s">
        <v>1335</v>
      </c>
      <c r="AG133" s="77" t="s">
        <v>1215</v>
      </c>
      <c r="AH133" s="244">
        <v>0.25</v>
      </c>
      <c r="AI133" s="126">
        <f t="shared" ref="AI133:AI135" si="29">+AH133/Y133</f>
        <v>1</v>
      </c>
      <c r="AJ133" s="245" t="s">
        <v>1336</v>
      </c>
      <c r="AK133" s="370">
        <v>0.35</v>
      </c>
      <c r="AL133" s="126">
        <f>+AK133/Tabla3[[#This Row],[II Trimestre ]]</f>
        <v>0.7</v>
      </c>
      <c r="AM133" s="324" t="s">
        <v>1337</v>
      </c>
      <c r="AN133" s="201"/>
      <c r="AO133" s="189"/>
      <c r="AP133" s="189"/>
      <c r="AQ133" s="201"/>
      <c r="AR133" s="189"/>
      <c r="AS133" s="189"/>
      <c r="AT133" s="190"/>
      <c r="AU133" s="261">
        <f>+Tabla3[[#This Row],[IV Trimestre ]]</f>
        <v>1</v>
      </c>
      <c r="AV133" s="262">
        <f>+Tabla1[[#This Row],[II seguimiento ( abril a junio)]]</f>
        <v>0.35</v>
      </c>
      <c r="AW133" s="173">
        <f t="shared" si="11"/>
        <v>0.35</v>
      </c>
      <c r="AX133" s="267"/>
      <c r="AY133" s="168"/>
      <c r="AZ133" s="168"/>
      <c r="BA133" s="168"/>
      <c r="BB133" s="168"/>
      <c r="BC133" s="168"/>
      <c r="BD133" s="168"/>
      <c r="BE133" s="168"/>
      <c r="BF133" s="168"/>
      <c r="BG133" s="168"/>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168"/>
      <c r="CF133" s="168"/>
      <c r="CG133" s="168"/>
      <c r="CH133" s="168"/>
      <c r="CI133" s="168"/>
      <c r="CJ133" s="168"/>
      <c r="CK133" s="168"/>
      <c r="CL133" s="168"/>
      <c r="CM133" s="168"/>
      <c r="CN133" s="168"/>
      <c r="CO133" s="168"/>
      <c r="CP133" s="168"/>
      <c r="CQ133" s="168"/>
      <c r="CR133" s="168"/>
      <c r="CS133" s="168"/>
      <c r="CT133" s="168"/>
      <c r="CU133" s="168"/>
      <c r="CV133" s="168"/>
      <c r="CW133" s="168"/>
      <c r="CX133" s="168"/>
      <c r="CY133" s="168"/>
      <c r="CZ133" s="168"/>
      <c r="DA133" s="168"/>
      <c r="DB133" s="168"/>
      <c r="DC133" s="168"/>
      <c r="DD133" s="168"/>
      <c r="DE133" s="168"/>
      <c r="DF133" s="168"/>
      <c r="DG133" s="168"/>
      <c r="DH133" s="168"/>
      <c r="DI133" s="168"/>
      <c r="DJ133" s="168"/>
      <c r="DK133" s="168"/>
      <c r="DL133" s="168"/>
      <c r="DM133" s="168"/>
      <c r="DN133" s="168"/>
      <c r="DO133" s="168"/>
      <c r="DP133" s="168"/>
      <c r="DQ133" s="168"/>
      <c r="DR133" s="168"/>
      <c r="DS133" s="168"/>
      <c r="DT133" s="168"/>
      <c r="DU133" s="168"/>
      <c r="DV133" s="168"/>
      <c r="DW133" s="168"/>
      <c r="DX133" s="168"/>
      <c r="DY133" s="168"/>
      <c r="DZ133" s="168"/>
      <c r="EA133" s="168"/>
      <c r="EB133" s="168"/>
      <c r="EC133" s="168"/>
      <c r="ED133" s="168"/>
      <c r="EE133" s="168"/>
      <c r="EF133" s="168"/>
      <c r="EG133" s="168"/>
      <c r="EH133" s="168"/>
      <c r="EI133" s="168"/>
      <c r="EJ133" s="168"/>
      <c r="EK133" s="168"/>
      <c r="EL133" s="168"/>
      <c r="EM133" s="168"/>
      <c r="EN133" s="168"/>
      <c r="EO133" s="168"/>
      <c r="EP133" s="168"/>
      <c r="EQ133" s="168"/>
      <c r="ER133" s="168"/>
      <c r="ES133" s="168"/>
      <c r="ET133" s="168"/>
      <c r="EU133" s="168"/>
      <c r="EV133" s="168"/>
      <c r="EW133" s="168"/>
      <c r="EX133" s="168"/>
      <c r="EY133" s="168"/>
      <c r="EZ133" s="168"/>
      <c r="FA133" s="168"/>
      <c r="FB133" s="168"/>
      <c r="FC133" s="168"/>
      <c r="FD133" s="168"/>
      <c r="FE133" s="168"/>
      <c r="FF133" s="168"/>
      <c r="FG133" s="168"/>
      <c r="FH133" s="168"/>
      <c r="FI133" s="168"/>
      <c r="FJ133" s="168"/>
      <c r="FK133" s="168"/>
      <c r="FL133" s="168"/>
      <c r="FM133" s="168"/>
      <c r="FN133" s="168"/>
      <c r="FO133" s="168"/>
      <c r="FP133" s="168"/>
      <c r="FQ133" s="168"/>
      <c r="FR133" s="168"/>
      <c r="FS133" s="168"/>
      <c r="FT133" s="168"/>
      <c r="FU133" s="168"/>
      <c r="FV133" s="168"/>
      <c r="FW133" s="168"/>
      <c r="FX133" s="168"/>
      <c r="FY133" s="168"/>
      <c r="FZ133" s="168"/>
      <c r="GA133" s="168"/>
      <c r="GB133" s="168"/>
      <c r="GC133" s="168"/>
      <c r="GD133" s="168"/>
      <c r="GE133" s="168"/>
      <c r="GF133" s="168"/>
      <c r="GG133" s="168"/>
      <c r="GH133" s="168"/>
      <c r="GI133" s="168"/>
      <c r="GJ133" s="168"/>
      <c r="GK133" s="168"/>
      <c r="GL133" s="168"/>
      <c r="GM133" s="168"/>
      <c r="GN133" s="168"/>
      <c r="GO133" s="168"/>
      <c r="GP133" s="168"/>
      <c r="GQ133" s="168"/>
      <c r="GR133" s="168"/>
      <c r="GS133" s="168"/>
      <c r="GT133" s="168"/>
      <c r="GU133" s="168"/>
      <c r="GV133" s="168"/>
      <c r="GW133" s="168"/>
      <c r="GX133" s="168"/>
      <c r="GY133" s="168"/>
    </row>
    <row r="134" spans="1:207" s="154" customFormat="1" ht="147.75" customHeight="1" x14ac:dyDescent="0.25">
      <c r="A134" s="168"/>
      <c r="B134" s="111" t="s">
        <v>365</v>
      </c>
      <c r="C134" s="70" t="s">
        <v>366</v>
      </c>
      <c r="D134" s="63" t="s">
        <v>367</v>
      </c>
      <c r="E134" s="70" t="s">
        <v>646</v>
      </c>
      <c r="F134" s="63" t="s">
        <v>647</v>
      </c>
      <c r="G134" s="111" t="s">
        <v>1338</v>
      </c>
      <c r="H134" s="111" t="s">
        <v>777</v>
      </c>
      <c r="I134" s="111" t="s">
        <v>1339</v>
      </c>
      <c r="J134" s="111" t="s">
        <v>388</v>
      </c>
      <c r="K134" s="63" t="s">
        <v>1172</v>
      </c>
      <c r="L134" s="111" t="s">
        <v>1340</v>
      </c>
      <c r="M134" s="111" t="s">
        <v>365</v>
      </c>
      <c r="N134" s="111" t="s">
        <v>365</v>
      </c>
      <c r="O134" s="112" t="s">
        <v>1341</v>
      </c>
      <c r="P134" s="64">
        <v>121</v>
      </c>
      <c r="Q134" s="111" t="s">
        <v>1342</v>
      </c>
      <c r="R134" s="111" t="s">
        <v>1343</v>
      </c>
      <c r="S134" s="111" t="s">
        <v>658</v>
      </c>
      <c r="T134" s="111" t="s">
        <v>1344</v>
      </c>
      <c r="U134" s="111" t="s">
        <v>1345</v>
      </c>
      <c r="V134" s="111" t="s">
        <v>1346</v>
      </c>
      <c r="W134" s="75">
        <v>44228</v>
      </c>
      <c r="X134" s="75">
        <v>44561</v>
      </c>
      <c r="Y134" s="76">
        <v>0.2</v>
      </c>
      <c r="Z134" s="76" t="s">
        <v>1347</v>
      </c>
      <c r="AA134" s="337">
        <v>0.4</v>
      </c>
      <c r="AB134" s="76" t="s">
        <v>1347</v>
      </c>
      <c r="AC134" s="76">
        <v>0.7</v>
      </c>
      <c r="AD134" s="76" t="s">
        <v>1348</v>
      </c>
      <c r="AE134" s="76">
        <v>1</v>
      </c>
      <c r="AF134" s="76" t="s">
        <v>1348</v>
      </c>
      <c r="AG134" s="77" t="s">
        <v>1215</v>
      </c>
      <c r="AH134" s="244">
        <v>0.2</v>
      </c>
      <c r="AI134" s="126">
        <f t="shared" si="29"/>
        <v>1</v>
      </c>
      <c r="AJ134" s="245" t="s">
        <v>1349</v>
      </c>
      <c r="AK134" s="370">
        <v>0.4</v>
      </c>
      <c r="AL134" s="126">
        <f>+AK134/Tabla3[[#This Row],[II Trimestre ]]</f>
        <v>1</v>
      </c>
      <c r="AM134" s="319" t="s">
        <v>1350</v>
      </c>
      <c r="AN134" s="201"/>
      <c r="AO134" s="189"/>
      <c r="AP134" s="189"/>
      <c r="AQ134" s="201"/>
      <c r="AR134" s="189"/>
      <c r="AS134" s="189"/>
      <c r="AT134" s="190"/>
      <c r="AU134" s="261">
        <f>+Tabla3[[#This Row],[IV Trimestre ]]</f>
        <v>1</v>
      </c>
      <c r="AV134" s="262">
        <f t="shared" si="27"/>
        <v>0.60000000000000009</v>
      </c>
      <c r="AW134" s="173">
        <f t="shared" si="11"/>
        <v>0.60000000000000009</v>
      </c>
      <c r="AX134" s="267"/>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168"/>
      <c r="CF134" s="168"/>
      <c r="CG134" s="168"/>
      <c r="CH134" s="168"/>
      <c r="CI134" s="168"/>
      <c r="CJ134" s="168"/>
      <c r="CK134" s="168"/>
      <c r="CL134" s="168"/>
      <c r="CM134" s="168"/>
      <c r="CN134" s="168"/>
      <c r="CO134" s="168"/>
      <c r="CP134" s="168"/>
      <c r="CQ134" s="168"/>
      <c r="CR134" s="168"/>
      <c r="CS134" s="168"/>
      <c r="CT134" s="168"/>
      <c r="CU134" s="168"/>
      <c r="CV134" s="168"/>
      <c r="CW134" s="168"/>
      <c r="CX134" s="168"/>
      <c r="CY134" s="168"/>
      <c r="CZ134" s="168"/>
      <c r="DA134" s="168"/>
      <c r="DB134" s="168"/>
      <c r="DC134" s="168"/>
      <c r="DD134" s="168"/>
      <c r="DE134" s="168"/>
      <c r="DF134" s="168"/>
      <c r="DG134" s="168"/>
      <c r="DH134" s="168"/>
      <c r="DI134" s="168"/>
      <c r="DJ134" s="168"/>
      <c r="DK134" s="168"/>
      <c r="DL134" s="168"/>
      <c r="DM134" s="168"/>
      <c r="DN134" s="168"/>
      <c r="DO134" s="168"/>
      <c r="DP134" s="168"/>
      <c r="DQ134" s="168"/>
      <c r="DR134" s="168"/>
      <c r="DS134" s="168"/>
      <c r="DT134" s="168"/>
      <c r="DU134" s="168"/>
      <c r="DV134" s="168"/>
      <c r="DW134" s="168"/>
      <c r="DX134" s="168"/>
      <c r="DY134" s="168"/>
      <c r="DZ134" s="168"/>
      <c r="EA134" s="168"/>
      <c r="EB134" s="168"/>
      <c r="EC134" s="168"/>
      <c r="ED134" s="168"/>
      <c r="EE134" s="168"/>
      <c r="EF134" s="168"/>
      <c r="EG134" s="168"/>
      <c r="EH134" s="168"/>
      <c r="EI134" s="168"/>
      <c r="EJ134" s="168"/>
      <c r="EK134" s="168"/>
      <c r="EL134" s="168"/>
      <c r="EM134" s="168"/>
      <c r="EN134" s="168"/>
      <c r="EO134" s="168"/>
      <c r="EP134" s="168"/>
      <c r="EQ134" s="168"/>
      <c r="ER134" s="168"/>
      <c r="ES134" s="168"/>
      <c r="ET134" s="168"/>
      <c r="EU134" s="168"/>
      <c r="EV134" s="168"/>
      <c r="EW134" s="168"/>
      <c r="EX134" s="168"/>
      <c r="EY134" s="168"/>
      <c r="EZ134" s="168"/>
      <c r="FA134" s="168"/>
      <c r="FB134" s="168"/>
      <c r="FC134" s="168"/>
      <c r="FD134" s="168"/>
      <c r="FE134" s="168"/>
      <c r="FF134" s="168"/>
      <c r="FG134" s="168"/>
      <c r="FH134" s="168"/>
      <c r="FI134" s="168"/>
      <c r="FJ134" s="168"/>
      <c r="FK134" s="168"/>
      <c r="FL134" s="168"/>
      <c r="FM134" s="168"/>
      <c r="FN134" s="168"/>
      <c r="FO134" s="168"/>
      <c r="FP134" s="168"/>
      <c r="FQ134" s="168"/>
      <c r="FR134" s="168"/>
      <c r="FS134" s="168"/>
      <c r="FT134" s="168"/>
      <c r="FU134" s="168"/>
      <c r="FV134" s="168"/>
      <c r="FW134" s="168"/>
      <c r="FX134" s="168"/>
      <c r="FY134" s="168"/>
      <c r="FZ134" s="168"/>
      <c r="GA134" s="168"/>
      <c r="GB134" s="168"/>
      <c r="GC134" s="168"/>
      <c r="GD134" s="168"/>
      <c r="GE134" s="168"/>
      <c r="GF134" s="168"/>
      <c r="GG134" s="168"/>
      <c r="GH134" s="168"/>
      <c r="GI134" s="168"/>
      <c r="GJ134" s="168"/>
      <c r="GK134" s="168"/>
      <c r="GL134" s="168"/>
      <c r="GM134" s="168"/>
      <c r="GN134" s="168"/>
      <c r="GO134" s="168"/>
      <c r="GP134" s="168"/>
      <c r="GQ134" s="168"/>
      <c r="GR134" s="168"/>
      <c r="GS134" s="168"/>
      <c r="GT134" s="168"/>
      <c r="GU134" s="168"/>
      <c r="GV134" s="168"/>
      <c r="GW134" s="168"/>
      <c r="GX134" s="168"/>
      <c r="GY134" s="168"/>
    </row>
    <row r="135" spans="1:207" s="154" customFormat="1" ht="141.75" customHeight="1" x14ac:dyDescent="0.25">
      <c r="A135" s="168"/>
      <c r="B135" s="111" t="s">
        <v>365</v>
      </c>
      <c r="C135" s="70" t="s">
        <v>366</v>
      </c>
      <c r="D135" s="63" t="s">
        <v>367</v>
      </c>
      <c r="E135" s="70" t="s">
        <v>368</v>
      </c>
      <c r="F135" s="63" t="s">
        <v>369</v>
      </c>
      <c r="G135" s="111" t="s">
        <v>365</v>
      </c>
      <c r="H135" s="111" t="s">
        <v>122</v>
      </c>
      <c r="I135" s="111" t="s">
        <v>1351</v>
      </c>
      <c r="J135" s="111" t="s">
        <v>388</v>
      </c>
      <c r="K135" s="63" t="s">
        <v>1172</v>
      </c>
      <c r="L135" s="111" t="s">
        <v>365</v>
      </c>
      <c r="M135" s="111" t="s">
        <v>365</v>
      </c>
      <c r="N135" s="111" t="s">
        <v>365</v>
      </c>
      <c r="O135" s="112" t="s">
        <v>1352</v>
      </c>
      <c r="P135" s="64">
        <v>122</v>
      </c>
      <c r="Q135" s="111" t="s">
        <v>1353</v>
      </c>
      <c r="R135" s="111" t="s">
        <v>1354</v>
      </c>
      <c r="S135" s="111" t="s">
        <v>833</v>
      </c>
      <c r="T135" s="111" t="s">
        <v>1355</v>
      </c>
      <c r="U135" s="111" t="s">
        <v>1356</v>
      </c>
      <c r="V135" s="111" t="s">
        <v>1357</v>
      </c>
      <c r="W135" s="75">
        <v>44197</v>
      </c>
      <c r="X135" s="75">
        <v>44561</v>
      </c>
      <c r="Y135" s="76">
        <v>1</v>
      </c>
      <c r="Z135" s="76" t="s">
        <v>1358</v>
      </c>
      <c r="AA135" s="337">
        <v>1</v>
      </c>
      <c r="AB135" s="76" t="s">
        <v>1358</v>
      </c>
      <c r="AC135" s="76">
        <v>1</v>
      </c>
      <c r="AD135" s="76" t="s">
        <v>1358</v>
      </c>
      <c r="AE135" s="76">
        <v>1</v>
      </c>
      <c r="AF135" s="76" t="s">
        <v>1358</v>
      </c>
      <c r="AG135" s="77" t="s">
        <v>1215</v>
      </c>
      <c r="AH135" s="244">
        <v>1</v>
      </c>
      <c r="AI135" s="126">
        <f t="shared" si="29"/>
        <v>1</v>
      </c>
      <c r="AJ135" s="248" t="s">
        <v>1359</v>
      </c>
      <c r="AK135" s="370">
        <v>1</v>
      </c>
      <c r="AL135" s="126">
        <f>+AK135/Tabla3[[#This Row],[II Trimestre ]]</f>
        <v>1</v>
      </c>
      <c r="AM135" s="318" t="s">
        <v>1360</v>
      </c>
      <c r="AN135" s="201"/>
      <c r="AO135" s="189"/>
      <c r="AP135" s="189"/>
      <c r="AQ135" s="201"/>
      <c r="AR135" s="189"/>
      <c r="AS135" s="189"/>
      <c r="AT135" s="190"/>
      <c r="AU135" s="261">
        <f>+(Tabla3[[#This Row],[I Trimestre ]]+Tabla3[[#This Row],[II Trimestre ]]+Tabla3[[#This Row],[III Trimestre ]]+Tabla3[[#This Row],[IV Trimestre ]])/4</f>
        <v>1</v>
      </c>
      <c r="AV135" s="262">
        <f t="shared" si="26"/>
        <v>0.5</v>
      </c>
      <c r="AW135" s="173">
        <f t="shared" si="11"/>
        <v>0.5</v>
      </c>
      <c r="AX135" s="267"/>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168"/>
      <c r="CF135" s="168"/>
      <c r="CG135" s="168"/>
      <c r="CH135" s="168"/>
      <c r="CI135" s="168"/>
      <c r="CJ135" s="168"/>
      <c r="CK135" s="168"/>
      <c r="CL135" s="168"/>
      <c r="CM135" s="168"/>
      <c r="CN135" s="168"/>
      <c r="CO135" s="168"/>
      <c r="CP135" s="168"/>
      <c r="CQ135" s="168"/>
      <c r="CR135" s="168"/>
      <c r="CS135" s="168"/>
      <c r="CT135" s="168"/>
      <c r="CU135" s="168"/>
      <c r="CV135" s="168"/>
      <c r="CW135" s="168"/>
      <c r="CX135" s="168"/>
      <c r="CY135" s="168"/>
      <c r="CZ135" s="168"/>
      <c r="DA135" s="168"/>
      <c r="DB135" s="168"/>
      <c r="DC135" s="168"/>
      <c r="DD135" s="168"/>
      <c r="DE135" s="168"/>
      <c r="DF135" s="168"/>
      <c r="DG135" s="168"/>
      <c r="DH135" s="168"/>
      <c r="DI135" s="168"/>
      <c r="DJ135" s="168"/>
      <c r="DK135" s="168"/>
      <c r="DL135" s="168"/>
      <c r="DM135" s="168"/>
      <c r="DN135" s="168"/>
      <c r="DO135" s="168"/>
      <c r="DP135" s="168"/>
      <c r="DQ135" s="168"/>
      <c r="DR135" s="168"/>
      <c r="DS135" s="168"/>
      <c r="DT135" s="168"/>
      <c r="DU135" s="168"/>
      <c r="DV135" s="168"/>
      <c r="DW135" s="168"/>
      <c r="DX135" s="168"/>
      <c r="DY135" s="168"/>
      <c r="DZ135" s="168"/>
      <c r="EA135" s="168"/>
      <c r="EB135" s="168"/>
      <c r="EC135" s="168"/>
      <c r="ED135" s="168"/>
      <c r="EE135" s="168"/>
      <c r="EF135" s="168"/>
      <c r="EG135" s="168"/>
      <c r="EH135" s="168"/>
      <c r="EI135" s="168"/>
      <c r="EJ135" s="168"/>
      <c r="EK135" s="168"/>
      <c r="EL135" s="168"/>
      <c r="EM135" s="168"/>
      <c r="EN135" s="168"/>
      <c r="EO135" s="168"/>
      <c r="EP135" s="168"/>
      <c r="EQ135" s="168"/>
      <c r="ER135" s="168"/>
      <c r="ES135" s="168"/>
      <c r="ET135" s="168"/>
      <c r="EU135" s="168"/>
      <c r="EV135" s="168"/>
      <c r="EW135" s="168"/>
      <c r="EX135" s="168"/>
      <c r="EY135" s="168"/>
      <c r="EZ135" s="168"/>
      <c r="FA135" s="168"/>
      <c r="FB135" s="168"/>
      <c r="FC135" s="168"/>
      <c r="FD135" s="168"/>
      <c r="FE135" s="168"/>
      <c r="FF135" s="168"/>
      <c r="FG135" s="168"/>
      <c r="FH135" s="168"/>
      <c r="FI135" s="168"/>
      <c r="FJ135" s="168"/>
      <c r="FK135" s="168"/>
      <c r="FL135" s="168"/>
      <c r="FM135" s="168"/>
      <c r="FN135" s="168"/>
      <c r="FO135" s="168"/>
      <c r="FP135" s="168"/>
      <c r="FQ135" s="168"/>
      <c r="FR135" s="168"/>
      <c r="FS135" s="168"/>
      <c r="FT135" s="168"/>
      <c r="FU135" s="168"/>
      <c r="FV135" s="168"/>
      <c r="FW135" s="168"/>
      <c r="FX135" s="168"/>
      <c r="FY135" s="168"/>
      <c r="FZ135" s="168"/>
      <c r="GA135" s="168"/>
      <c r="GB135" s="168"/>
      <c r="GC135" s="168"/>
      <c r="GD135" s="168"/>
      <c r="GE135" s="168"/>
      <c r="GF135" s="168"/>
      <c r="GG135" s="168"/>
      <c r="GH135" s="168"/>
      <c r="GI135" s="168"/>
      <c r="GJ135" s="168"/>
      <c r="GK135" s="168"/>
      <c r="GL135" s="168"/>
      <c r="GM135" s="168"/>
      <c r="GN135" s="168"/>
      <c r="GO135" s="168"/>
      <c r="GP135" s="168"/>
      <c r="GQ135" s="168"/>
      <c r="GR135" s="168"/>
      <c r="GS135" s="168"/>
      <c r="GT135" s="168"/>
      <c r="GU135" s="168"/>
      <c r="GV135" s="168"/>
      <c r="GW135" s="168"/>
      <c r="GX135" s="168"/>
      <c r="GY135" s="168"/>
    </row>
    <row r="136" spans="1:207" s="154" customFormat="1" ht="216.75" x14ac:dyDescent="0.25">
      <c r="A136" s="168"/>
      <c r="B136" s="111" t="s">
        <v>365</v>
      </c>
      <c r="C136" s="70" t="s">
        <v>366</v>
      </c>
      <c r="D136" s="63" t="s">
        <v>367</v>
      </c>
      <c r="E136" s="70" t="s">
        <v>840</v>
      </c>
      <c r="F136" s="63" t="s">
        <v>841</v>
      </c>
      <c r="G136" s="111" t="s">
        <v>365</v>
      </c>
      <c r="H136" s="113" t="s">
        <v>63</v>
      </c>
      <c r="I136" s="113" t="s">
        <v>1361</v>
      </c>
      <c r="J136" s="113" t="s">
        <v>1289</v>
      </c>
      <c r="K136" s="63" t="s">
        <v>1172</v>
      </c>
      <c r="L136" s="113" t="s">
        <v>1362</v>
      </c>
      <c r="M136" s="113" t="s">
        <v>1363</v>
      </c>
      <c r="N136" s="113" t="s">
        <v>365</v>
      </c>
      <c r="O136" s="114" t="s">
        <v>1364</v>
      </c>
      <c r="P136" s="64">
        <v>123</v>
      </c>
      <c r="Q136" s="113" t="s">
        <v>1365</v>
      </c>
      <c r="R136" s="113" t="s">
        <v>1366</v>
      </c>
      <c r="S136" s="113" t="s">
        <v>376</v>
      </c>
      <c r="T136" s="113" t="s">
        <v>1367</v>
      </c>
      <c r="U136" s="113" t="s">
        <v>1368</v>
      </c>
      <c r="V136" s="113" t="s">
        <v>984</v>
      </c>
      <c r="W136" s="115">
        <v>44198</v>
      </c>
      <c r="X136" s="115">
        <v>44285</v>
      </c>
      <c r="Y136" s="116">
        <v>1</v>
      </c>
      <c r="Z136" s="113" t="s">
        <v>1369</v>
      </c>
      <c r="AA136" s="116">
        <v>0</v>
      </c>
      <c r="AB136" s="113" t="s">
        <v>365</v>
      </c>
      <c r="AC136" s="116">
        <v>0</v>
      </c>
      <c r="AD136" s="113" t="s">
        <v>365</v>
      </c>
      <c r="AE136" s="116">
        <v>0</v>
      </c>
      <c r="AF136" s="113" t="s">
        <v>365</v>
      </c>
      <c r="AG136" s="114" t="s">
        <v>1370</v>
      </c>
      <c r="AH136" s="244">
        <v>1</v>
      </c>
      <c r="AI136" s="67">
        <v>1</v>
      </c>
      <c r="AJ136" s="248" t="s">
        <v>1371</v>
      </c>
      <c r="AK136" s="201">
        <v>0</v>
      </c>
      <c r="AL136" s="126">
        <v>0</v>
      </c>
      <c r="AM136" s="189" t="s">
        <v>1372</v>
      </c>
      <c r="AN136" s="201"/>
      <c r="AO136" s="189"/>
      <c r="AP136" s="189"/>
      <c r="AQ136" s="201"/>
      <c r="AR136" s="189"/>
      <c r="AS136" s="189"/>
      <c r="AT136" s="190"/>
      <c r="AU136" s="268">
        <f>+(Tabla3[[#This Row],[I Trimestre ]]+Tabla3[[#This Row],[II Trimestre ]]+Tabla3[[#This Row],[III Trimestre ]]+Tabla3[[#This Row],[IV Trimestre ]])</f>
        <v>1</v>
      </c>
      <c r="AV136" s="262">
        <f>+(AH136+AK136+AN136+AQ136)</f>
        <v>1</v>
      </c>
      <c r="AW136" s="173">
        <f t="shared" si="11"/>
        <v>1</v>
      </c>
      <c r="AX136" s="267" t="s">
        <v>1373</v>
      </c>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168"/>
      <c r="CF136" s="168"/>
      <c r="CG136" s="168"/>
      <c r="CH136" s="168"/>
      <c r="CI136" s="168"/>
      <c r="CJ136" s="168"/>
      <c r="CK136" s="168"/>
      <c r="CL136" s="168"/>
      <c r="CM136" s="168"/>
      <c r="CN136" s="168"/>
      <c r="CO136" s="168"/>
      <c r="CP136" s="168"/>
      <c r="CQ136" s="168"/>
      <c r="CR136" s="168"/>
      <c r="CS136" s="168"/>
      <c r="CT136" s="168"/>
      <c r="CU136" s="168"/>
      <c r="CV136" s="168"/>
      <c r="CW136" s="168"/>
      <c r="CX136" s="168"/>
      <c r="CY136" s="168"/>
      <c r="CZ136" s="168"/>
      <c r="DA136" s="168"/>
      <c r="DB136" s="168"/>
      <c r="DC136" s="168"/>
      <c r="DD136" s="168"/>
      <c r="DE136" s="168"/>
      <c r="DF136" s="168"/>
      <c r="DG136" s="168"/>
      <c r="DH136" s="168"/>
      <c r="DI136" s="168"/>
      <c r="DJ136" s="168"/>
      <c r="DK136" s="168"/>
      <c r="DL136" s="168"/>
      <c r="DM136" s="168"/>
      <c r="DN136" s="168"/>
      <c r="DO136" s="168"/>
      <c r="DP136" s="168"/>
      <c r="DQ136" s="168"/>
      <c r="DR136" s="168"/>
      <c r="DS136" s="168"/>
      <c r="DT136" s="168"/>
      <c r="DU136" s="168"/>
      <c r="DV136" s="168"/>
      <c r="DW136" s="168"/>
      <c r="DX136" s="168"/>
      <c r="DY136" s="168"/>
      <c r="DZ136" s="168"/>
      <c r="EA136" s="168"/>
      <c r="EB136" s="168"/>
      <c r="EC136" s="168"/>
      <c r="ED136" s="168"/>
      <c r="EE136" s="168"/>
      <c r="EF136" s="168"/>
      <c r="EG136" s="168"/>
      <c r="EH136" s="168"/>
      <c r="EI136" s="168"/>
      <c r="EJ136" s="168"/>
      <c r="EK136" s="168"/>
      <c r="EL136" s="168"/>
      <c r="EM136" s="168"/>
      <c r="EN136" s="168"/>
      <c r="EO136" s="168"/>
      <c r="EP136" s="168"/>
      <c r="EQ136" s="168"/>
      <c r="ER136" s="168"/>
      <c r="ES136" s="168"/>
      <c r="ET136" s="168"/>
      <c r="EU136" s="168"/>
      <c r="EV136" s="168"/>
      <c r="EW136" s="168"/>
      <c r="EX136" s="168"/>
      <c r="EY136" s="168"/>
      <c r="EZ136" s="168"/>
      <c r="FA136" s="168"/>
      <c r="FB136" s="168"/>
      <c r="FC136" s="168"/>
      <c r="FD136" s="168"/>
      <c r="FE136" s="168"/>
      <c r="FF136" s="168"/>
      <c r="FG136" s="168"/>
      <c r="FH136" s="168"/>
      <c r="FI136" s="168"/>
      <c r="FJ136" s="168"/>
      <c r="FK136" s="168"/>
      <c r="FL136" s="168"/>
      <c r="FM136" s="168"/>
      <c r="FN136" s="168"/>
      <c r="FO136" s="168"/>
      <c r="FP136" s="168"/>
      <c r="FQ136" s="168"/>
      <c r="FR136" s="168"/>
      <c r="FS136" s="168"/>
      <c r="FT136" s="168"/>
      <c r="FU136" s="168"/>
      <c r="FV136" s="168"/>
      <c r="FW136" s="168"/>
      <c r="FX136" s="168"/>
      <c r="FY136" s="168"/>
      <c r="FZ136" s="168"/>
      <c r="GA136" s="168"/>
      <c r="GB136" s="168"/>
      <c r="GC136" s="168"/>
      <c r="GD136" s="168"/>
      <c r="GE136" s="168"/>
      <c r="GF136" s="168"/>
      <c r="GG136" s="168"/>
      <c r="GH136" s="168"/>
      <c r="GI136" s="168"/>
      <c r="GJ136" s="168"/>
      <c r="GK136" s="168"/>
      <c r="GL136" s="168"/>
      <c r="GM136" s="168"/>
      <c r="GN136" s="168"/>
      <c r="GO136" s="168"/>
      <c r="GP136" s="168"/>
      <c r="GQ136" s="168"/>
      <c r="GR136" s="168"/>
      <c r="GS136" s="168"/>
      <c r="GT136" s="168"/>
      <c r="GU136" s="168"/>
      <c r="GV136" s="168"/>
      <c r="GW136" s="168"/>
      <c r="GX136" s="168"/>
      <c r="GY136" s="168"/>
    </row>
    <row r="137" spans="1:207" s="154" customFormat="1" ht="216.75" x14ac:dyDescent="0.25">
      <c r="A137" s="168"/>
      <c r="B137" s="111" t="s">
        <v>365</v>
      </c>
      <c r="C137" s="70" t="s">
        <v>366</v>
      </c>
      <c r="D137" s="63" t="s">
        <v>367</v>
      </c>
      <c r="E137" s="70" t="s">
        <v>840</v>
      </c>
      <c r="F137" s="63" t="s">
        <v>841</v>
      </c>
      <c r="G137" s="117" t="s">
        <v>1374</v>
      </c>
      <c r="H137" s="113" t="s">
        <v>63</v>
      </c>
      <c r="I137" s="113" t="s">
        <v>1361</v>
      </c>
      <c r="J137" s="113" t="s">
        <v>1289</v>
      </c>
      <c r="K137" s="63" t="s">
        <v>1172</v>
      </c>
      <c r="L137" s="113" t="s">
        <v>1362</v>
      </c>
      <c r="M137" s="113" t="s">
        <v>1363</v>
      </c>
      <c r="N137" s="113" t="s">
        <v>365</v>
      </c>
      <c r="O137" s="114" t="s">
        <v>1375</v>
      </c>
      <c r="P137" s="64">
        <v>124</v>
      </c>
      <c r="Q137" s="113" t="s">
        <v>1376</v>
      </c>
      <c r="R137" s="113" t="s">
        <v>1377</v>
      </c>
      <c r="S137" s="113" t="s">
        <v>376</v>
      </c>
      <c r="T137" s="113" t="s">
        <v>1378</v>
      </c>
      <c r="U137" s="113" t="s">
        <v>1379</v>
      </c>
      <c r="V137" s="113" t="s">
        <v>984</v>
      </c>
      <c r="W137" s="115">
        <v>44287</v>
      </c>
      <c r="X137" s="115">
        <v>44561</v>
      </c>
      <c r="Y137" s="116">
        <v>0</v>
      </c>
      <c r="Z137" s="113" t="s">
        <v>365</v>
      </c>
      <c r="AA137" s="338">
        <v>1</v>
      </c>
      <c r="AB137" s="113" t="s">
        <v>1380</v>
      </c>
      <c r="AC137" s="116">
        <v>1</v>
      </c>
      <c r="AD137" s="113" t="s">
        <v>1381</v>
      </c>
      <c r="AE137" s="116">
        <v>1</v>
      </c>
      <c r="AF137" s="113" t="s">
        <v>1382</v>
      </c>
      <c r="AG137" s="114" t="s">
        <v>1370</v>
      </c>
      <c r="AH137" s="248"/>
      <c r="AI137" s="248"/>
      <c r="AJ137" s="248"/>
      <c r="AK137" s="369">
        <v>1</v>
      </c>
      <c r="AL137" s="126">
        <f>+AK137/Tabla3[[#This Row],[II Trimestre ]]</f>
        <v>1</v>
      </c>
      <c r="AM137" s="305" t="s">
        <v>1383</v>
      </c>
      <c r="AN137" s="189"/>
      <c r="AO137" s="189"/>
      <c r="AP137" s="189"/>
      <c r="AQ137" s="189"/>
      <c r="AR137" s="189"/>
      <c r="AS137" s="189"/>
      <c r="AT137" s="190"/>
      <c r="AU137" s="259">
        <f>+Tabla3[[#This Row],[I Trimestre ]]+Tabla3[[#This Row],[II Trimestre ]]+Tabla3[[#This Row],[III Trimestre ]]+Tabla3[[#This Row],[IV Trimestre ]]</f>
        <v>3</v>
      </c>
      <c r="AV137" s="259">
        <f t="shared" ref="AV137:AV145" si="30">+AH137+AK137+AN137+AQ137</f>
        <v>1</v>
      </c>
      <c r="AW137" s="173">
        <f t="shared" si="11"/>
        <v>0.33333333333333331</v>
      </c>
      <c r="AX137" s="267"/>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8"/>
      <c r="CS137" s="168"/>
      <c r="CT137" s="168"/>
      <c r="CU137" s="168"/>
      <c r="CV137" s="168"/>
      <c r="CW137" s="168"/>
      <c r="CX137" s="168"/>
      <c r="CY137" s="168"/>
      <c r="CZ137" s="168"/>
      <c r="DA137" s="168"/>
      <c r="DB137" s="168"/>
      <c r="DC137" s="168"/>
      <c r="DD137" s="168"/>
      <c r="DE137" s="168"/>
      <c r="DF137" s="168"/>
      <c r="DG137" s="168"/>
      <c r="DH137" s="168"/>
      <c r="DI137" s="168"/>
      <c r="DJ137" s="168"/>
      <c r="DK137" s="168"/>
      <c r="DL137" s="168"/>
      <c r="DM137" s="168"/>
      <c r="DN137" s="168"/>
      <c r="DO137" s="168"/>
      <c r="DP137" s="168"/>
      <c r="DQ137" s="168"/>
      <c r="DR137" s="168"/>
      <c r="DS137" s="168"/>
      <c r="DT137" s="168"/>
      <c r="DU137" s="168"/>
      <c r="DV137" s="168"/>
      <c r="DW137" s="168"/>
      <c r="DX137" s="168"/>
      <c r="DY137" s="168"/>
      <c r="DZ137" s="168"/>
      <c r="EA137" s="168"/>
      <c r="EB137" s="168"/>
      <c r="EC137" s="168"/>
      <c r="ED137" s="168"/>
      <c r="EE137" s="168"/>
      <c r="EF137" s="168"/>
      <c r="EG137" s="168"/>
      <c r="EH137" s="168"/>
      <c r="EI137" s="168"/>
      <c r="EJ137" s="168"/>
      <c r="EK137" s="168"/>
      <c r="EL137" s="168"/>
      <c r="EM137" s="168"/>
      <c r="EN137" s="168"/>
      <c r="EO137" s="168"/>
      <c r="EP137" s="168"/>
      <c r="EQ137" s="168"/>
      <c r="ER137" s="168"/>
      <c r="ES137" s="168"/>
      <c r="ET137" s="168"/>
      <c r="EU137" s="168"/>
      <c r="EV137" s="168"/>
      <c r="EW137" s="168"/>
      <c r="EX137" s="168"/>
      <c r="EY137" s="168"/>
      <c r="EZ137" s="168"/>
      <c r="FA137" s="168"/>
      <c r="FB137" s="168"/>
      <c r="FC137" s="168"/>
      <c r="FD137" s="168"/>
      <c r="FE137" s="168"/>
      <c r="FF137" s="168"/>
      <c r="FG137" s="168"/>
      <c r="FH137" s="168"/>
      <c r="FI137" s="168"/>
      <c r="FJ137" s="168"/>
      <c r="FK137" s="168"/>
      <c r="FL137" s="168"/>
      <c r="FM137" s="168"/>
      <c r="FN137" s="168"/>
      <c r="FO137" s="168"/>
      <c r="FP137" s="168"/>
      <c r="FQ137" s="168"/>
      <c r="FR137" s="168"/>
      <c r="FS137" s="168"/>
      <c r="FT137" s="168"/>
      <c r="FU137" s="168"/>
      <c r="FV137" s="168"/>
      <c r="FW137" s="168"/>
      <c r="FX137" s="168"/>
      <c r="FY137" s="168"/>
      <c r="FZ137" s="168"/>
      <c r="GA137" s="168"/>
      <c r="GB137" s="168"/>
      <c r="GC137" s="168"/>
      <c r="GD137" s="168"/>
      <c r="GE137" s="168"/>
      <c r="GF137" s="168"/>
      <c r="GG137" s="168"/>
      <c r="GH137" s="168"/>
      <c r="GI137" s="168"/>
      <c r="GJ137" s="168"/>
      <c r="GK137" s="168"/>
      <c r="GL137" s="168"/>
      <c r="GM137" s="168"/>
      <c r="GN137" s="168"/>
      <c r="GO137" s="168"/>
      <c r="GP137" s="168"/>
      <c r="GQ137" s="168"/>
      <c r="GR137" s="168"/>
      <c r="GS137" s="168"/>
      <c r="GT137" s="168"/>
      <c r="GU137" s="168"/>
      <c r="GV137" s="168"/>
      <c r="GW137" s="168"/>
      <c r="GX137" s="168"/>
      <c r="GY137" s="168"/>
    </row>
    <row r="138" spans="1:207" s="154" customFormat="1" ht="216.75" x14ac:dyDescent="0.25">
      <c r="A138" s="168"/>
      <c r="B138" s="111" t="s">
        <v>365</v>
      </c>
      <c r="C138" s="70" t="s">
        <v>366</v>
      </c>
      <c r="D138" s="63" t="s">
        <v>367</v>
      </c>
      <c r="E138" s="70" t="s">
        <v>840</v>
      </c>
      <c r="F138" s="63" t="s">
        <v>841</v>
      </c>
      <c r="G138" s="117" t="s">
        <v>1374</v>
      </c>
      <c r="H138" s="113" t="s">
        <v>63</v>
      </c>
      <c r="I138" s="113" t="s">
        <v>1361</v>
      </c>
      <c r="J138" s="113" t="s">
        <v>1289</v>
      </c>
      <c r="K138" s="63" t="s">
        <v>1172</v>
      </c>
      <c r="L138" s="113" t="s">
        <v>1362</v>
      </c>
      <c r="M138" s="113" t="s">
        <v>1363</v>
      </c>
      <c r="N138" s="113" t="s">
        <v>365</v>
      </c>
      <c r="O138" s="114" t="s">
        <v>1384</v>
      </c>
      <c r="P138" s="64">
        <v>125</v>
      </c>
      <c r="Q138" s="113" t="s">
        <v>1385</v>
      </c>
      <c r="R138" s="113" t="s">
        <v>1386</v>
      </c>
      <c r="S138" s="113" t="s">
        <v>376</v>
      </c>
      <c r="T138" s="113" t="s">
        <v>1387</v>
      </c>
      <c r="U138" s="113" t="s">
        <v>1388</v>
      </c>
      <c r="V138" s="113" t="s">
        <v>984</v>
      </c>
      <c r="W138" s="115">
        <v>44198</v>
      </c>
      <c r="X138" s="115">
        <v>44561</v>
      </c>
      <c r="Y138" s="116">
        <v>0</v>
      </c>
      <c r="Z138" s="113" t="s">
        <v>365</v>
      </c>
      <c r="AA138" s="116">
        <v>0</v>
      </c>
      <c r="AB138" s="113" t="s">
        <v>365</v>
      </c>
      <c r="AC138" s="116">
        <v>0</v>
      </c>
      <c r="AD138" s="113" t="s">
        <v>365</v>
      </c>
      <c r="AE138" s="116">
        <v>1</v>
      </c>
      <c r="AF138" s="113" t="s">
        <v>1389</v>
      </c>
      <c r="AG138" s="114" t="s">
        <v>1370</v>
      </c>
      <c r="AH138" s="248"/>
      <c r="AI138" s="248"/>
      <c r="AJ138" s="248"/>
      <c r="AK138" s="189">
        <v>0</v>
      </c>
      <c r="AL138" s="126">
        <v>0</v>
      </c>
      <c r="AM138" s="189" t="s">
        <v>1390</v>
      </c>
      <c r="AN138" s="189"/>
      <c r="AO138" s="189"/>
      <c r="AP138" s="189"/>
      <c r="AQ138" s="189"/>
      <c r="AR138" s="189"/>
      <c r="AS138" s="189"/>
      <c r="AT138" s="190"/>
      <c r="AU138" s="259">
        <f>+Tabla3[[#This Row],[I Trimestre ]]+Tabla3[[#This Row],[II Trimestre ]]+Tabla3[[#This Row],[III Trimestre ]]+Tabla3[[#This Row],[IV Trimestre ]]</f>
        <v>1</v>
      </c>
      <c r="AV138" s="259">
        <f t="shared" si="30"/>
        <v>0</v>
      </c>
      <c r="AW138" s="173">
        <f t="shared" si="11"/>
        <v>0</v>
      </c>
      <c r="AX138" s="267"/>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8"/>
      <c r="CS138" s="168"/>
      <c r="CT138" s="168"/>
      <c r="CU138" s="168"/>
      <c r="CV138" s="168"/>
      <c r="CW138" s="168"/>
      <c r="CX138" s="168"/>
      <c r="CY138" s="168"/>
      <c r="CZ138" s="168"/>
      <c r="DA138" s="168"/>
      <c r="DB138" s="168"/>
      <c r="DC138" s="168"/>
      <c r="DD138" s="168"/>
      <c r="DE138" s="168"/>
      <c r="DF138" s="168"/>
      <c r="DG138" s="168"/>
      <c r="DH138" s="168"/>
      <c r="DI138" s="168"/>
      <c r="DJ138" s="168"/>
      <c r="DK138" s="168"/>
      <c r="DL138" s="168"/>
      <c r="DM138" s="168"/>
      <c r="DN138" s="168"/>
      <c r="DO138" s="168"/>
      <c r="DP138" s="168"/>
      <c r="DQ138" s="168"/>
      <c r="DR138" s="168"/>
      <c r="DS138" s="168"/>
      <c r="DT138" s="168"/>
      <c r="DU138" s="168"/>
      <c r="DV138" s="168"/>
      <c r="DW138" s="168"/>
      <c r="DX138" s="168"/>
      <c r="DY138" s="168"/>
      <c r="DZ138" s="168"/>
      <c r="EA138" s="168"/>
      <c r="EB138" s="168"/>
      <c r="EC138" s="168"/>
      <c r="ED138" s="168"/>
      <c r="EE138" s="168"/>
      <c r="EF138" s="168"/>
      <c r="EG138" s="168"/>
      <c r="EH138" s="168"/>
      <c r="EI138" s="168"/>
      <c r="EJ138" s="168"/>
      <c r="EK138" s="168"/>
      <c r="EL138" s="168"/>
      <c r="EM138" s="168"/>
      <c r="EN138" s="168"/>
      <c r="EO138" s="168"/>
      <c r="EP138" s="168"/>
      <c r="EQ138" s="168"/>
      <c r="ER138" s="168"/>
      <c r="ES138" s="168"/>
      <c r="ET138" s="168"/>
      <c r="EU138" s="168"/>
      <c r="EV138" s="168"/>
      <c r="EW138" s="168"/>
      <c r="EX138" s="168"/>
      <c r="EY138" s="168"/>
      <c r="EZ138" s="168"/>
      <c r="FA138" s="168"/>
      <c r="FB138" s="168"/>
      <c r="FC138" s="168"/>
      <c r="FD138" s="168"/>
      <c r="FE138" s="168"/>
      <c r="FF138" s="168"/>
      <c r="FG138" s="168"/>
      <c r="FH138" s="168"/>
      <c r="FI138" s="168"/>
      <c r="FJ138" s="168"/>
      <c r="FK138" s="168"/>
      <c r="FL138" s="168"/>
      <c r="FM138" s="168"/>
      <c r="FN138" s="168"/>
      <c r="FO138" s="168"/>
      <c r="FP138" s="168"/>
      <c r="FQ138" s="168"/>
      <c r="FR138" s="168"/>
      <c r="FS138" s="168"/>
      <c r="FT138" s="168"/>
      <c r="FU138" s="168"/>
      <c r="FV138" s="168"/>
      <c r="FW138" s="168"/>
      <c r="FX138" s="168"/>
      <c r="FY138" s="168"/>
      <c r="FZ138" s="168"/>
      <c r="GA138" s="168"/>
      <c r="GB138" s="168"/>
      <c r="GC138" s="168"/>
      <c r="GD138" s="168"/>
      <c r="GE138" s="168"/>
      <c r="GF138" s="168"/>
      <c r="GG138" s="168"/>
      <c r="GH138" s="168"/>
      <c r="GI138" s="168"/>
      <c r="GJ138" s="168"/>
      <c r="GK138" s="168"/>
      <c r="GL138" s="168"/>
      <c r="GM138" s="168"/>
      <c r="GN138" s="168"/>
      <c r="GO138" s="168"/>
      <c r="GP138" s="168"/>
      <c r="GQ138" s="168"/>
      <c r="GR138" s="168"/>
      <c r="GS138" s="168"/>
      <c r="GT138" s="168"/>
      <c r="GU138" s="168"/>
      <c r="GV138" s="168"/>
      <c r="GW138" s="168"/>
      <c r="GX138" s="168"/>
      <c r="GY138" s="168"/>
    </row>
    <row r="139" spans="1:207" s="154" customFormat="1" ht="122.25" customHeight="1" x14ac:dyDescent="0.25">
      <c r="A139" s="168"/>
      <c r="B139" s="111" t="s">
        <v>365</v>
      </c>
      <c r="C139" s="70" t="s">
        <v>366</v>
      </c>
      <c r="D139" s="63" t="s">
        <v>367</v>
      </c>
      <c r="E139" s="70" t="s">
        <v>840</v>
      </c>
      <c r="F139" s="63" t="s">
        <v>841</v>
      </c>
      <c r="G139" s="117" t="s">
        <v>1374</v>
      </c>
      <c r="H139" s="113" t="s">
        <v>1049</v>
      </c>
      <c r="I139" s="113" t="s">
        <v>1361</v>
      </c>
      <c r="J139" s="113" t="s">
        <v>1289</v>
      </c>
      <c r="K139" s="63" t="s">
        <v>1172</v>
      </c>
      <c r="L139" s="113" t="s">
        <v>1362</v>
      </c>
      <c r="M139" s="113" t="s">
        <v>1391</v>
      </c>
      <c r="N139" s="113" t="s">
        <v>365</v>
      </c>
      <c r="O139" s="114" t="s">
        <v>1392</v>
      </c>
      <c r="P139" s="64">
        <v>126</v>
      </c>
      <c r="Q139" s="113" t="s">
        <v>1393</v>
      </c>
      <c r="R139" s="113" t="s">
        <v>1394</v>
      </c>
      <c r="S139" s="113" t="s">
        <v>376</v>
      </c>
      <c r="T139" s="113" t="s">
        <v>1395</v>
      </c>
      <c r="U139" s="113" t="s">
        <v>1396</v>
      </c>
      <c r="V139" s="113" t="s">
        <v>984</v>
      </c>
      <c r="W139" s="115">
        <v>44198</v>
      </c>
      <c r="X139" s="115">
        <v>44561</v>
      </c>
      <c r="Y139" s="116">
        <v>1</v>
      </c>
      <c r="Z139" s="113" t="s">
        <v>1397</v>
      </c>
      <c r="AA139" s="338">
        <v>1</v>
      </c>
      <c r="AB139" s="113" t="s">
        <v>1398</v>
      </c>
      <c r="AC139" s="116">
        <v>1</v>
      </c>
      <c r="AD139" s="113" t="s">
        <v>1399</v>
      </c>
      <c r="AE139" s="116">
        <v>1</v>
      </c>
      <c r="AF139" s="113" t="s">
        <v>1400</v>
      </c>
      <c r="AG139" s="114" t="s">
        <v>1370</v>
      </c>
      <c r="AH139" s="250">
        <v>1</v>
      </c>
      <c r="AI139" s="67">
        <f t="shared" ref="AI139:AI150" si="31">+AH139/Y139</f>
        <v>1</v>
      </c>
      <c r="AJ139" s="251" t="s">
        <v>1401</v>
      </c>
      <c r="AK139" s="369">
        <v>1</v>
      </c>
      <c r="AL139" s="126">
        <f>+AK139/Tabla3[[#This Row],[II Trimestre ]]</f>
        <v>1</v>
      </c>
      <c r="AM139" s="275" t="s">
        <v>1402</v>
      </c>
      <c r="AN139" s="189"/>
      <c r="AO139" s="189"/>
      <c r="AP139" s="189"/>
      <c r="AQ139" s="189"/>
      <c r="AR139" s="189"/>
      <c r="AS139" s="189"/>
      <c r="AT139" s="190"/>
      <c r="AU139" s="259">
        <f>+Tabla3[[#This Row],[I Trimestre ]]+Tabla3[[#This Row],[II Trimestre ]]+Tabla3[[#This Row],[III Trimestre ]]+Tabla3[[#This Row],[IV Trimestre ]]</f>
        <v>4</v>
      </c>
      <c r="AV139" s="259">
        <f t="shared" si="30"/>
        <v>2</v>
      </c>
      <c r="AW139" s="173">
        <f t="shared" si="11"/>
        <v>0.5</v>
      </c>
      <c r="AX139" s="267"/>
      <c r="AY139" s="168"/>
      <c r="AZ139" s="168"/>
      <c r="BA139" s="168"/>
      <c r="BB139" s="168"/>
      <c r="BC139" s="168"/>
      <c r="BD139" s="168"/>
      <c r="BE139" s="168"/>
      <c r="BF139" s="168"/>
      <c r="BG139" s="168"/>
      <c r="BH139" s="168"/>
      <c r="BI139" s="168"/>
      <c r="BJ139" s="168"/>
      <c r="BK139" s="168"/>
      <c r="BL139" s="168"/>
      <c r="BM139" s="168"/>
      <c r="BN139" s="168"/>
      <c r="BO139" s="168"/>
      <c r="BP139" s="168"/>
      <c r="BQ139" s="168"/>
      <c r="BR139" s="168"/>
      <c r="BS139" s="168"/>
      <c r="BT139" s="168"/>
      <c r="BU139" s="168"/>
      <c r="BV139" s="168"/>
      <c r="BW139" s="168"/>
      <c r="BX139" s="168"/>
      <c r="BY139" s="168"/>
      <c r="BZ139" s="168"/>
      <c r="CA139" s="168"/>
      <c r="CB139" s="168"/>
      <c r="CC139" s="168"/>
      <c r="CD139" s="168"/>
      <c r="CE139" s="168"/>
      <c r="CF139" s="168"/>
      <c r="CG139" s="168"/>
      <c r="CH139" s="168"/>
      <c r="CI139" s="168"/>
      <c r="CJ139" s="168"/>
      <c r="CK139" s="168"/>
      <c r="CL139" s="168"/>
      <c r="CM139" s="168"/>
      <c r="CN139" s="168"/>
      <c r="CO139" s="168"/>
      <c r="CP139" s="168"/>
      <c r="CQ139" s="168"/>
      <c r="CR139" s="168"/>
      <c r="CS139" s="168"/>
      <c r="CT139" s="168"/>
      <c r="CU139" s="168"/>
      <c r="CV139" s="168"/>
      <c r="CW139" s="168"/>
      <c r="CX139" s="168"/>
      <c r="CY139" s="168"/>
      <c r="CZ139" s="168"/>
      <c r="DA139" s="168"/>
      <c r="DB139" s="168"/>
      <c r="DC139" s="168"/>
      <c r="DD139" s="168"/>
      <c r="DE139" s="168"/>
      <c r="DF139" s="168"/>
      <c r="DG139" s="168"/>
      <c r="DH139" s="168"/>
      <c r="DI139" s="168"/>
      <c r="DJ139" s="168"/>
      <c r="DK139" s="168"/>
      <c r="DL139" s="168"/>
      <c r="DM139" s="168"/>
      <c r="DN139" s="168"/>
      <c r="DO139" s="168"/>
      <c r="DP139" s="168"/>
      <c r="DQ139" s="168"/>
      <c r="DR139" s="168"/>
      <c r="DS139" s="168"/>
      <c r="DT139" s="168"/>
      <c r="DU139" s="168"/>
      <c r="DV139" s="168"/>
      <c r="DW139" s="168"/>
      <c r="DX139" s="168"/>
      <c r="DY139" s="168"/>
      <c r="DZ139" s="168"/>
      <c r="EA139" s="168"/>
      <c r="EB139" s="168"/>
      <c r="EC139" s="168"/>
      <c r="ED139" s="168"/>
      <c r="EE139" s="168"/>
      <c r="EF139" s="168"/>
      <c r="EG139" s="168"/>
      <c r="EH139" s="168"/>
      <c r="EI139" s="168"/>
      <c r="EJ139" s="168"/>
      <c r="EK139" s="168"/>
      <c r="EL139" s="168"/>
      <c r="EM139" s="168"/>
      <c r="EN139" s="168"/>
      <c r="EO139" s="168"/>
      <c r="EP139" s="168"/>
      <c r="EQ139" s="168"/>
      <c r="ER139" s="168"/>
      <c r="ES139" s="168"/>
      <c r="ET139" s="168"/>
      <c r="EU139" s="168"/>
      <c r="EV139" s="168"/>
      <c r="EW139" s="168"/>
      <c r="EX139" s="168"/>
      <c r="EY139" s="168"/>
      <c r="EZ139" s="168"/>
      <c r="FA139" s="168"/>
      <c r="FB139" s="168"/>
      <c r="FC139" s="168"/>
      <c r="FD139" s="168"/>
      <c r="FE139" s="168"/>
      <c r="FF139" s="168"/>
      <c r="FG139" s="168"/>
      <c r="FH139" s="168"/>
      <c r="FI139" s="168"/>
      <c r="FJ139" s="168"/>
      <c r="FK139" s="168"/>
      <c r="FL139" s="168"/>
      <c r="FM139" s="168"/>
      <c r="FN139" s="168"/>
      <c r="FO139" s="168"/>
      <c r="FP139" s="168"/>
      <c r="FQ139" s="168"/>
      <c r="FR139" s="168"/>
      <c r="FS139" s="168"/>
      <c r="FT139" s="168"/>
      <c r="FU139" s="168"/>
      <c r="FV139" s="168"/>
      <c r="FW139" s="168"/>
      <c r="FX139" s="168"/>
      <c r="FY139" s="168"/>
      <c r="FZ139" s="168"/>
      <c r="GA139" s="168"/>
      <c r="GB139" s="168"/>
      <c r="GC139" s="168"/>
      <c r="GD139" s="168"/>
      <c r="GE139" s="168"/>
      <c r="GF139" s="168"/>
      <c r="GG139" s="168"/>
      <c r="GH139" s="168"/>
      <c r="GI139" s="168"/>
      <c r="GJ139" s="168"/>
      <c r="GK139" s="168"/>
      <c r="GL139" s="168"/>
      <c r="GM139" s="168"/>
      <c r="GN139" s="168"/>
      <c r="GO139" s="168"/>
      <c r="GP139" s="168"/>
      <c r="GQ139" s="168"/>
      <c r="GR139" s="168"/>
      <c r="GS139" s="168"/>
      <c r="GT139" s="168"/>
      <c r="GU139" s="168"/>
      <c r="GV139" s="168"/>
      <c r="GW139" s="168"/>
      <c r="GX139" s="168"/>
      <c r="GY139" s="168"/>
    </row>
    <row r="140" spans="1:207" s="154" customFormat="1" ht="216.75" x14ac:dyDescent="0.25">
      <c r="A140" s="168"/>
      <c r="B140" s="111" t="s">
        <v>365</v>
      </c>
      <c r="C140" s="70" t="s">
        <v>366</v>
      </c>
      <c r="D140" s="63" t="s">
        <v>367</v>
      </c>
      <c r="E140" s="70" t="s">
        <v>368</v>
      </c>
      <c r="F140" s="63" t="s">
        <v>369</v>
      </c>
      <c r="G140" s="117" t="s">
        <v>365</v>
      </c>
      <c r="H140" s="113" t="s">
        <v>365</v>
      </c>
      <c r="I140" s="113" t="s">
        <v>1361</v>
      </c>
      <c r="J140" s="113" t="s">
        <v>1289</v>
      </c>
      <c r="K140" s="63" t="s">
        <v>1172</v>
      </c>
      <c r="L140" s="113" t="s">
        <v>1362</v>
      </c>
      <c r="M140" s="113" t="s">
        <v>1403</v>
      </c>
      <c r="N140" s="113" t="s">
        <v>365</v>
      </c>
      <c r="O140" s="114" t="s">
        <v>1404</v>
      </c>
      <c r="P140" s="64">
        <v>127</v>
      </c>
      <c r="Q140" s="113" t="s">
        <v>1405</v>
      </c>
      <c r="R140" s="113" t="s">
        <v>1406</v>
      </c>
      <c r="S140" s="113" t="s">
        <v>376</v>
      </c>
      <c r="T140" s="113" t="s">
        <v>1407</v>
      </c>
      <c r="U140" s="113" t="s">
        <v>1408</v>
      </c>
      <c r="V140" s="113" t="s">
        <v>984</v>
      </c>
      <c r="W140" s="115">
        <v>44198</v>
      </c>
      <c r="X140" s="115">
        <v>44561</v>
      </c>
      <c r="Y140" s="116">
        <v>1</v>
      </c>
      <c r="Z140" s="113" t="s">
        <v>1409</v>
      </c>
      <c r="AA140" s="338">
        <v>1</v>
      </c>
      <c r="AB140" s="113" t="s">
        <v>1410</v>
      </c>
      <c r="AC140" s="116">
        <v>1</v>
      </c>
      <c r="AD140" s="113" t="s">
        <v>1411</v>
      </c>
      <c r="AE140" s="116">
        <v>1</v>
      </c>
      <c r="AF140" s="113" t="s">
        <v>1412</v>
      </c>
      <c r="AG140" s="114" t="s">
        <v>1370</v>
      </c>
      <c r="AH140" s="250">
        <v>1</v>
      </c>
      <c r="AI140" s="126">
        <f t="shared" si="31"/>
        <v>1</v>
      </c>
      <c r="AJ140" s="252" t="s">
        <v>1413</v>
      </c>
      <c r="AK140" s="369">
        <v>1</v>
      </c>
      <c r="AL140" s="126">
        <f>+AK140/Tabla3[[#This Row],[II Trimestre ]]</f>
        <v>1</v>
      </c>
      <c r="AM140" s="275" t="s">
        <v>1414</v>
      </c>
      <c r="AN140" s="189"/>
      <c r="AO140" s="189"/>
      <c r="AP140" s="189"/>
      <c r="AQ140" s="189"/>
      <c r="AR140" s="189"/>
      <c r="AS140" s="189"/>
      <c r="AT140" s="190"/>
      <c r="AU140" s="259">
        <f>+Tabla3[[#This Row],[I Trimestre ]]+Tabla3[[#This Row],[II Trimestre ]]+Tabla3[[#This Row],[III Trimestre ]]+Tabla3[[#This Row],[IV Trimestre ]]</f>
        <v>4</v>
      </c>
      <c r="AV140" s="259">
        <f t="shared" si="30"/>
        <v>2</v>
      </c>
      <c r="AW140" s="173">
        <f t="shared" si="11"/>
        <v>0.5</v>
      </c>
      <c r="AX140" s="267"/>
      <c r="AY140" s="168"/>
      <c r="AZ140" s="168"/>
      <c r="BA140" s="168"/>
      <c r="BB140" s="168"/>
      <c r="BC140" s="168"/>
      <c r="BD140" s="168"/>
      <c r="BE140" s="168"/>
      <c r="BF140" s="168"/>
      <c r="BG140" s="168"/>
      <c r="BH140" s="168"/>
      <c r="BI140" s="168"/>
      <c r="BJ140" s="168"/>
      <c r="BK140" s="168"/>
      <c r="BL140" s="168"/>
      <c r="BM140" s="168"/>
      <c r="BN140" s="168"/>
      <c r="BO140" s="168"/>
      <c r="BP140" s="168"/>
      <c r="BQ140" s="168"/>
      <c r="BR140" s="168"/>
      <c r="BS140" s="168"/>
      <c r="BT140" s="168"/>
      <c r="BU140" s="168"/>
      <c r="BV140" s="168"/>
      <c r="BW140" s="168"/>
      <c r="BX140" s="168"/>
      <c r="BY140" s="168"/>
      <c r="BZ140" s="168"/>
      <c r="CA140" s="168"/>
      <c r="CB140" s="168"/>
      <c r="CC140" s="168"/>
      <c r="CD140" s="168"/>
      <c r="CE140" s="168"/>
      <c r="CF140" s="168"/>
      <c r="CG140" s="168"/>
      <c r="CH140" s="168"/>
      <c r="CI140" s="168"/>
      <c r="CJ140" s="168"/>
      <c r="CK140" s="168"/>
      <c r="CL140" s="168"/>
      <c r="CM140" s="168"/>
      <c r="CN140" s="168"/>
      <c r="CO140" s="168"/>
      <c r="CP140" s="168"/>
      <c r="CQ140" s="168"/>
      <c r="CR140" s="168"/>
      <c r="CS140" s="168"/>
      <c r="CT140" s="168"/>
      <c r="CU140" s="168"/>
      <c r="CV140" s="168"/>
      <c r="CW140" s="168"/>
      <c r="CX140" s="168"/>
      <c r="CY140" s="168"/>
      <c r="CZ140" s="168"/>
      <c r="DA140" s="168"/>
      <c r="DB140" s="168"/>
      <c r="DC140" s="168"/>
      <c r="DD140" s="168"/>
      <c r="DE140" s="168"/>
      <c r="DF140" s="168"/>
      <c r="DG140" s="168"/>
      <c r="DH140" s="168"/>
      <c r="DI140" s="168"/>
      <c r="DJ140" s="168"/>
      <c r="DK140" s="168"/>
      <c r="DL140" s="168"/>
      <c r="DM140" s="168"/>
      <c r="DN140" s="168"/>
      <c r="DO140" s="168"/>
      <c r="DP140" s="168"/>
      <c r="DQ140" s="168"/>
      <c r="DR140" s="168"/>
      <c r="DS140" s="168"/>
      <c r="DT140" s="168"/>
      <c r="DU140" s="168"/>
      <c r="DV140" s="168"/>
      <c r="DW140" s="168"/>
      <c r="DX140" s="168"/>
      <c r="DY140" s="168"/>
      <c r="DZ140" s="168"/>
      <c r="EA140" s="168"/>
      <c r="EB140" s="168"/>
      <c r="EC140" s="168"/>
      <c r="ED140" s="168"/>
      <c r="EE140" s="168"/>
      <c r="EF140" s="168"/>
      <c r="EG140" s="168"/>
      <c r="EH140" s="168"/>
      <c r="EI140" s="168"/>
      <c r="EJ140" s="168"/>
      <c r="EK140" s="168"/>
      <c r="EL140" s="168"/>
      <c r="EM140" s="168"/>
      <c r="EN140" s="168"/>
      <c r="EO140" s="168"/>
      <c r="EP140" s="168"/>
      <c r="EQ140" s="168"/>
      <c r="ER140" s="168"/>
      <c r="ES140" s="168"/>
      <c r="ET140" s="168"/>
      <c r="EU140" s="168"/>
      <c r="EV140" s="168"/>
      <c r="EW140" s="168"/>
      <c r="EX140" s="168"/>
      <c r="EY140" s="168"/>
      <c r="EZ140" s="168"/>
      <c r="FA140" s="168"/>
      <c r="FB140" s="168"/>
      <c r="FC140" s="168"/>
      <c r="FD140" s="168"/>
      <c r="FE140" s="168"/>
      <c r="FF140" s="168"/>
      <c r="FG140" s="168"/>
      <c r="FH140" s="168"/>
      <c r="FI140" s="168"/>
      <c r="FJ140" s="168"/>
      <c r="FK140" s="168"/>
      <c r="FL140" s="168"/>
      <c r="FM140" s="168"/>
      <c r="FN140" s="168"/>
      <c r="FO140" s="168"/>
      <c r="FP140" s="168"/>
      <c r="FQ140" s="168"/>
      <c r="FR140" s="168"/>
      <c r="FS140" s="168"/>
      <c r="FT140" s="168"/>
      <c r="FU140" s="168"/>
      <c r="FV140" s="168"/>
      <c r="FW140" s="168"/>
      <c r="FX140" s="168"/>
      <c r="FY140" s="168"/>
      <c r="FZ140" s="168"/>
      <c r="GA140" s="168"/>
      <c r="GB140" s="168"/>
      <c r="GC140" s="168"/>
      <c r="GD140" s="168"/>
      <c r="GE140" s="168"/>
      <c r="GF140" s="168"/>
      <c r="GG140" s="168"/>
      <c r="GH140" s="168"/>
      <c r="GI140" s="168"/>
      <c r="GJ140" s="168"/>
      <c r="GK140" s="168"/>
      <c r="GL140" s="168"/>
      <c r="GM140" s="168"/>
      <c r="GN140" s="168"/>
      <c r="GO140" s="168"/>
      <c r="GP140" s="168"/>
      <c r="GQ140" s="168"/>
      <c r="GR140" s="168"/>
      <c r="GS140" s="168"/>
      <c r="GT140" s="168"/>
      <c r="GU140" s="168"/>
      <c r="GV140" s="168"/>
      <c r="GW140" s="168"/>
      <c r="GX140" s="168"/>
      <c r="GY140" s="168"/>
    </row>
    <row r="141" spans="1:207" s="154" customFormat="1" ht="216.75" x14ac:dyDescent="0.25">
      <c r="A141" s="168"/>
      <c r="B141" s="111" t="s">
        <v>365</v>
      </c>
      <c r="C141" s="70" t="s">
        <v>366</v>
      </c>
      <c r="D141" s="63" t="s">
        <v>367</v>
      </c>
      <c r="E141" s="70" t="s">
        <v>368</v>
      </c>
      <c r="F141" s="63" t="s">
        <v>369</v>
      </c>
      <c r="G141" s="117" t="s">
        <v>365</v>
      </c>
      <c r="H141" s="113" t="s">
        <v>365</v>
      </c>
      <c r="I141" s="113" t="s">
        <v>1361</v>
      </c>
      <c r="J141" s="113" t="s">
        <v>1289</v>
      </c>
      <c r="K141" s="63" t="s">
        <v>1172</v>
      </c>
      <c r="L141" s="113" t="s">
        <v>1362</v>
      </c>
      <c r="M141" s="113" t="s">
        <v>1403</v>
      </c>
      <c r="N141" s="113" t="s">
        <v>365</v>
      </c>
      <c r="O141" s="114" t="s">
        <v>1415</v>
      </c>
      <c r="P141" s="64">
        <v>128</v>
      </c>
      <c r="Q141" s="113" t="s">
        <v>1416</v>
      </c>
      <c r="R141" s="113" t="s">
        <v>1417</v>
      </c>
      <c r="S141" s="113" t="s">
        <v>376</v>
      </c>
      <c r="T141" s="113" t="s">
        <v>1418</v>
      </c>
      <c r="U141" s="113" t="s">
        <v>1419</v>
      </c>
      <c r="V141" s="113" t="s">
        <v>984</v>
      </c>
      <c r="W141" s="115">
        <v>44198</v>
      </c>
      <c r="X141" s="115">
        <v>44561</v>
      </c>
      <c r="Y141" s="116">
        <v>1</v>
      </c>
      <c r="Z141" s="113" t="s">
        <v>1420</v>
      </c>
      <c r="AA141" s="338">
        <v>1</v>
      </c>
      <c r="AB141" s="113" t="s">
        <v>1421</v>
      </c>
      <c r="AC141" s="116">
        <v>1</v>
      </c>
      <c r="AD141" s="113" t="s">
        <v>1422</v>
      </c>
      <c r="AE141" s="116">
        <v>1</v>
      </c>
      <c r="AF141" s="113" t="s">
        <v>1423</v>
      </c>
      <c r="AG141" s="114" t="s">
        <v>1370</v>
      </c>
      <c r="AH141" s="250">
        <v>1</v>
      </c>
      <c r="AI141" s="126">
        <f t="shared" si="31"/>
        <v>1</v>
      </c>
      <c r="AJ141" s="252" t="s">
        <v>1424</v>
      </c>
      <c r="AK141" s="369">
        <v>1</v>
      </c>
      <c r="AL141" s="126">
        <f>+AK141/Tabla3[[#This Row],[II Trimestre ]]</f>
        <v>1</v>
      </c>
      <c r="AM141" s="275" t="s">
        <v>1425</v>
      </c>
      <c r="AN141" s="189"/>
      <c r="AO141" s="189"/>
      <c r="AP141" s="189"/>
      <c r="AQ141" s="189"/>
      <c r="AR141" s="189"/>
      <c r="AS141" s="189"/>
      <c r="AT141" s="190"/>
      <c r="AU141" s="259">
        <f>+Tabla3[[#This Row],[I Trimestre ]]+Tabla3[[#This Row],[II Trimestre ]]+Tabla3[[#This Row],[III Trimestre ]]+Tabla3[[#This Row],[IV Trimestre ]]</f>
        <v>4</v>
      </c>
      <c r="AV141" s="259">
        <f t="shared" si="30"/>
        <v>2</v>
      </c>
      <c r="AW141" s="173">
        <f t="shared" si="11"/>
        <v>0.5</v>
      </c>
      <c r="AX141" s="267"/>
      <c r="AY141" s="168"/>
      <c r="AZ141" s="168"/>
      <c r="BA141" s="168"/>
      <c r="BB141" s="168"/>
      <c r="BC141" s="168"/>
      <c r="BD141" s="168"/>
      <c r="BE141" s="168"/>
      <c r="BF141" s="168"/>
      <c r="BG141" s="168"/>
      <c r="BH141" s="168"/>
      <c r="BI141" s="168"/>
      <c r="BJ141" s="168"/>
      <c r="BK141" s="168"/>
      <c r="BL141" s="168"/>
      <c r="BM141" s="168"/>
      <c r="BN141" s="168"/>
      <c r="BO141" s="168"/>
      <c r="BP141" s="168"/>
      <c r="BQ141" s="168"/>
      <c r="BR141" s="168"/>
      <c r="BS141" s="168"/>
      <c r="BT141" s="168"/>
      <c r="BU141" s="168"/>
      <c r="BV141" s="168"/>
      <c r="BW141" s="168"/>
      <c r="BX141" s="168"/>
      <c r="BY141" s="168"/>
      <c r="BZ141" s="168"/>
      <c r="CA141" s="168"/>
      <c r="CB141" s="168"/>
      <c r="CC141" s="168"/>
      <c r="CD141" s="168"/>
      <c r="CE141" s="168"/>
      <c r="CF141" s="168"/>
      <c r="CG141" s="168"/>
      <c r="CH141" s="168"/>
      <c r="CI141" s="168"/>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168"/>
      <c r="DF141" s="168"/>
      <c r="DG141" s="168"/>
      <c r="DH141" s="168"/>
      <c r="DI141" s="168"/>
      <c r="DJ141" s="168"/>
      <c r="DK141" s="168"/>
      <c r="DL141" s="168"/>
      <c r="DM141" s="168"/>
      <c r="DN141" s="168"/>
      <c r="DO141" s="168"/>
      <c r="DP141" s="168"/>
      <c r="DQ141" s="168"/>
      <c r="DR141" s="168"/>
      <c r="DS141" s="168"/>
      <c r="DT141" s="168"/>
      <c r="DU141" s="168"/>
      <c r="DV141" s="168"/>
      <c r="DW141" s="168"/>
      <c r="DX141" s="168"/>
      <c r="DY141" s="168"/>
      <c r="DZ141" s="168"/>
      <c r="EA141" s="168"/>
      <c r="EB141" s="168"/>
      <c r="EC141" s="168"/>
      <c r="ED141" s="168"/>
      <c r="EE141" s="168"/>
      <c r="EF141" s="168"/>
      <c r="EG141" s="168"/>
      <c r="EH141" s="168"/>
      <c r="EI141" s="168"/>
      <c r="EJ141" s="168"/>
      <c r="EK141" s="168"/>
      <c r="EL141" s="168"/>
      <c r="EM141" s="168"/>
      <c r="EN141" s="168"/>
      <c r="EO141" s="168"/>
      <c r="EP141" s="168"/>
      <c r="EQ141" s="168"/>
      <c r="ER141" s="168"/>
      <c r="ES141" s="168"/>
      <c r="ET141" s="168"/>
      <c r="EU141" s="168"/>
      <c r="EV141" s="168"/>
      <c r="EW141" s="168"/>
      <c r="EX141" s="168"/>
      <c r="EY141" s="168"/>
      <c r="EZ141" s="168"/>
      <c r="FA141" s="168"/>
      <c r="FB141" s="168"/>
      <c r="FC141" s="168"/>
      <c r="FD141" s="168"/>
      <c r="FE141" s="168"/>
      <c r="FF141" s="168"/>
      <c r="FG141" s="168"/>
      <c r="FH141" s="168"/>
      <c r="FI141" s="168"/>
      <c r="FJ141" s="168"/>
      <c r="FK141" s="168"/>
      <c r="FL141" s="168"/>
      <c r="FM141" s="168"/>
      <c r="FN141" s="168"/>
      <c r="FO141" s="168"/>
      <c r="FP141" s="168"/>
      <c r="FQ141" s="168"/>
      <c r="FR141" s="168"/>
      <c r="FS141" s="168"/>
      <c r="FT141" s="168"/>
      <c r="FU141" s="168"/>
      <c r="FV141" s="168"/>
      <c r="FW141" s="168"/>
      <c r="FX141" s="168"/>
      <c r="FY141" s="168"/>
      <c r="FZ141" s="168"/>
      <c r="GA141" s="168"/>
      <c r="GB141" s="168"/>
      <c r="GC141" s="168"/>
      <c r="GD141" s="168"/>
      <c r="GE141" s="168"/>
      <c r="GF141" s="168"/>
      <c r="GG141" s="168"/>
      <c r="GH141" s="168"/>
      <c r="GI141" s="168"/>
      <c r="GJ141" s="168"/>
      <c r="GK141" s="168"/>
      <c r="GL141" s="168"/>
      <c r="GM141" s="168"/>
      <c r="GN141" s="168"/>
      <c r="GO141" s="168"/>
      <c r="GP141" s="168"/>
      <c r="GQ141" s="168"/>
      <c r="GR141" s="168"/>
      <c r="GS141" s="168"/>
      <c r="GT141" s="168"/>
      <c r="GU141" s="168"/>
      <c r="GV141" s="168"/>
      <c r="GW141" s="168"/>
      <c r="GX141" s="168"/>
      <c r="GY141" s="168"/>
    </row>
    <row r="142" spans="1:207" s="154" customFormat="1" ht="229.5" x14ac:dyDescent="0.25">
      <c r="A142" s="168"/>
      <c r="B142" s="111" t="s">
        <v>365</v>
      </c>
      <c r="C142" s="70" t="s">
        <v>366</v>
      </c>
      <c r="D142" s="63" t="s">
        <v>367</v>
      </c>
      <c r="E142" s="70" t="s">
        <v>840</v>
      </c>
      <c r="F142" s="63" t="s">
        <v>841</v>
      </c>
      <c r="G142" s="117" t="s">
        <v>1374</v>
      </c>
      <c r="H142" s="113" t="s">
        <v>365</v>
      </c>
      <c r="I142" s="113" t="s">
        <v>1361</v>
      </c>
      <c r="J142" s="113" t="s">
        <v>1289</v>
      </c>
      <c r="K142" s="63" t="s">
        <v>1172</v>
      </c>
      <c r="L142" s="113" t="s">
        <v>1362</v>
      </c>
      <c r="M142" s="113" t="s">
        <v>1403</v>
      </c>
      <c r="N142" s="113" t="s">
        <v>365</v>
      </c>
      <c r="O142" s="114" t="s">
        <v>1426</v>
      </c>
      <c r="P142" s="64">
        <v>129</v>
      </c>
      <c r="Q142" s="113" t="s">
        <v>1427</v>
      </c>
      <c r="R142" s="113" t="s">
        <v>1428</v>
      </c>
      <c r="S142" s="113" t="s">
        <v>376</v>
      </c>
      <c r="T142" s="113" t="s">
        <v>1429</v>
      </c>
      <c r="U142" s="113" t="s">
        <v>1430</v>
      </c>
      <c r="V142" s="113" t="s">
        <v>984</v>
      </c>
      <c r="W142" s="115">
        <v>44198</v>
      </c>
      <c r="X142" s="115">
        <v>44561</v>
      </c>
      <c r="Y142" s="116">
        <v>3</v>
      </c>
      <c r="Z142" s="113" t="s">
        <v>1431</v>
      </c>
      <c r="AA142" s="338">
        <v>3</v>
      </c>
      <c r="AB142" s="113" t="s">
        <v>1431</v>
      </c>
      <c r="AC142" s="116">
        <v>3</v>
      </c>
      <c r="AD142" s="113" t="s">
        <v>1431</v>
      </c>
      <c r="AE142" s="116">
        <v>3</v>
      </c>
      <c r="AF142" s="113" t="s">
        <v>1431</v>
      </c>
      <c r="AG142" s="114" t="s">
        <v>1370</v>
      </c>
      <c r="AH142" s="250">
        <v>3</v>
      </c>
      <c r="AI142" s="126">
        <f t="shared" si="31"/>
        <v>1</v>
      </c>
      <c r="AJ142" s="248" t="s">
        <v>1432</v>
      </c>
      <c r="AK142" s="369">
        <v>3</v>
      </c>
      <c r="AL142" s="126">
        <f>+AK142/Tabla3[[#This Row],[II Trimestre ]]</f>
        <v>1</v>
      </c>
      <c r="AM142" s="275" t="s">
        <v>1433</v>
      </c>
      <c r="AN142" s="189"/>
      <c r="AO142" s="189"/>
      <c r="AP142" s="189"/>
      <c r="AQ142" s="189"/>
      <c r="AR142" s="189"/>
      <c r="AS142" s="189"/>
      <c r="AT142" s="190"/>
      <c r="AU142" s="259">
        <f>+Tabla3[[#This Row],[I Trimestre ]]+Tabla3[[#This Row],[II Trimestre ]]+Tabla3[[#This Row],[III Trimestre ]]+Tabla3[[#This Row],[IV Trimestre ]]</f>
        <v>12</v>
      </c>
      <c r="AV142" s="259">
        <f t="shared" si="30"/>
        <v>6</v>
      </c>
      <c r="AW142" s="173">
        <f t="shared" si="11"/>
        <v>0.5</v>
      </c>
      <c r="AX142" s="267"/>
      <c r="AY142" s="168"/>
      <c r="AZ142" s="168"/>
      <c r="BA142" s="168"/>
      <c r="BB142" s="168"/>
      <c r="BC142" s="168"/>
      <c r="BD142" s="168"/>
      <c r="BE142" s="168"/>
      <c r="BF142" s="168"/>
      <c r="BG142" s="168"/>
      <c r="BH142" s="168"/>
      <c r="BI142" s="168"/>
      <c r="BJ142" s="168"/>
      <c r="BK142" s="168"/>
      <c r="BL142" s="168"/>
      <c r="BM142" s="168"/>
      <c r="BN142" s="168"/>
      <c r="BO142" s="168"/>
      <c r="BP142" s="168"/>
      <c r="BQ142" s="168"/>
      <c r="BR142" s="168"/>
      <c r="BS142" s="168"/>
      <c r="BT142" s="168"/>
      <c r="BU142" s="168"/>
      <c r="BV142" s="168"/>
      <c r="BW142" s="168"/>
      <c r="BX142" s="168"/>
      <c r="BY142" s="168"/>
      <c r="BZ142" s="168"/>
      <c r="CA142" s="168"/>
      <c r="CB142" s="168"/>
      <c r="CC142" s="168"/>
      <c r="CD142" s="168"/>
      <c r="CE142" s="168"/>
      <c r="CF142" s="168"/>
      <c r="CG142" s="168"/>
      <c r="CH142" s="168"/>
      <c r="CI142" s="168"/>
      <c r="CJ142" s="168"/>
      <c r="CK142" s="168"/>
      <c r="CL142" s="168"/>
      <c r="CM142" s="168"/>
      <c r="CN142" s="168"/>
      <c r="CO142" s="168"/>
      <c r="CP142" s="168"/>
      <c r="CQ142" s="168"/>
      <c r="CR142" s="168"/>
      <c r="CS142" s="168"/>
      <c r="CT142" s="168"/>
      <c r="CU142" s="168"/>
      <c r="CV142" s="168"/>
      <c r="CW142" s="168"/>
      <c r="CX142" s="168"/>
      <c r="CY142" s="168"/>
      <c r="CZ142" s="168"/>
      <c r="DA142" s="168"/>
      <c r="DB142" s="168"/>
      <c r="DC142" s="168"/>
      <c r="DD142" s="168"/>
      <c r="DE142" s="168"/>
      <c r="DF142" s="168"/>
      <c r="DG142" s="168"/>
      <c r="DH142" s="168"/>
      <c r="DI142" s="168"/>
      <c r="DJ142" s="168"/>
      <c r="DK142" s="168"/>
      <c r="DL142" s="168"/>
      <c r="DM142" s="168"/>
      <c r="DN142" s="168"/>
      <c r="DO142" s="168"/>
      <c r="DP142" s="168"/>
      <c r="DQ142" s="168"/>
      <c r="DR142" s="168"/>
      <c r="DS142" s="168"/>
      <c r="DT142" s="168"/>
      <c r="DU142" s="168"/>
      <c r="DV142" s="168"/>
      <c r="DW142" s="168"/>
      <c r="DX142" s="168"/>
      <c r="DY142" s="168"/>
      <c r="DZ142" s="168"/>
      <c r="EA142" s="168"/>
      <c r="EB142" s="168"/>
      <c r="EC142" s="168"/>
      <c r="ED142" s="168"/>
      <c r="EE142" s="168"/>
      <c r="EF142" s="168"/>
      <c r="EG142" s="168"/>
      <c r="EH142" s="168"/>
      <c r="EI142" s="168"/>
      <c r="EJ142" s="168"/>
      <c r="EK142" s="168"/>
      <c r="EL142" s="168"/>
      <c r="EM142" s="168"/>
      <c r="EN142" s="168"/>
      <c r="EO142" s="168"/>
      <c r="EP142" s="168"/>
      <c r="EQ142" s="168"/>
      <c r="ER142" s="168"/>
      <c r="ES142" s="168"/>
      <c r="ET142" s="168"/>
      <c r="EU142" s="168"/>
      <c r="EV142" s="168"/>
      <c r="EW142" s="168"/>
      <c r="EX142" s="168"/>
      <c r="EY142" s="168"/>
      <c r="EZ142" s="168"/>
      <c r="FA142" s="168"/>
      <c r="FB142" s="168"/>
      <c r="FC142" s="168"/>
      <c r="FD142" s="168"/>
      <c r="FE142" s="168"/>
      <c r="FF142" s="168"/>
      <c r="FG142" s="168"/>
      <c r="FH142" s="168"/>
      <c r="FI142" s="168"/>
      <c r="FJ142" s="168"/>
      <c r="FK142" s="168"/>
      <c r="FL142" s="168"/>
      <c r="FM142" s="168"/>
      <c r="FN142" s="168"/>
      <c r="FO142" s="168"/>
      <c r="FP142" s="168"/>
      <c r="FQ142" s="168"/>
      <c r="FR142" s="168"/>
      <c r="FS142" s="168"/>
      <c r="FT142" s="168"/>
      <c r="FU142" s="168"/>
      <c r="FV142" s="168"/>
      <c r="FW142" s="168"/>
      <c r="FX142" s="168"/>
      <c r="FY142" s="168"/>
      <c r="FZ142" s="168"/>
      <c r="GA142" s="168"/>
      <c r="GB142" s="168"/>
      <c r="GC142" s="168"/>
      <c r="GD142" s="168"/>
      <c r="GE142" s="168"/>
      <c r="GF142" s="168"/>
      <c r="GG142" s="168"/>
      <c r="GH142" s="168"/>
      <c r="GI142" s="168"/>
      <c r="GJ142" s="168"/>
      <c r="GK142" s="168"/>
      <c r="GL142" s="168"/>
      <c r="GM142" s="168"/>
      <c r="GN142" s="168"/>
      <c r="GO142" s="168"/>
      <c r="GP142" s="168"/>
      <c r="GQ142" s="168"/>
      <c r="GR142" s="168"/>
      <c r="GS142" s="168"/>
      <c r="GT142" s="168"/>
      <c r="GU142" s="168"/>
      <c r="GV142" s="168"/>
      <c r="GW142" s="168"/>
      <c r="GX142" s="168"/>
      <c r="GY142" s="168"/>
    </row>
    <row r="143" spans="1:207" s="154" customFormat="1" ht="216.75" x14ac:dyDescent="0.25">
      <c r="A143" s="168"/>
      <c r="B143" s="111" t="s">
        <v>365</v>
      </c>
      <c r="C143" s="70" t="s">
        <v>366</v>
      </c>
      <c r="D143" s="63" t="s">
        <v>367</v>
      </c>
      <c r="E143" s="70" t="s">
        <v>840</v>
      </c>
      <c r="F143" s="63" t="s">
        <v>841</v>
      </c>
      <c r="G143" s="117" t="s">
        <v>1374</v>
      </c>
      <c r="H143" s="113" t="s">
        <v>365</v>
      </c>
      <c r="I143" s="113" t="s">
        <v>1361</v>
      </c>
      <c r="J143" s="113" t="s">
        <v>1289</v>
      </c>
      <c r="K143" s="63" t="s">
        <v>1172</v>
      </c>
      <c r="L143" s="113" t="s">
        <v>1362</v>
      </c>
      <c r="M143" s="113" t="s">
        <v>1403</v>
      </c>
      <c r="N143" s="113" t="s">
        <v>365</v>
      </c>
      <c r="O143" s="114" t="s">
        <v>1434</v>
      </c>
      <c r="P143" s="64">
        <v>130</v>
      </c>
      <c r="Q143" s="113" t="s">
        <v>1435</v>
      </c>
      <c r="R143" s="113" t="s">
        <v>1436</v>
      </c>
      <c r="S143" s="113" t="s">
        <v>376</v>
      </c>
      <c r="T143" s="113" t="s">
        <v>1437</v>
      </c>
      <c r="U143" s="113" t="s">
        <v>1438</v>
      </c>
      <c r="V143" s="113" t="s">
        <v>984</v>
      </c>
      <c r="W143" s="115">
        <v>44198</v>
      </c>
      <c r="X143" s="115">
        <v>44561</v>
      </c>
      <c r="Y143" s="116">
        <v>3</v>
      </c>
      <c r="Z143" s="113" t="s">
        <v>1439</v>
      </c>
      <c r="AA143" s="338">
        <v>3</v>
      </c>
      <c r="AB143" s="113" t="s">
        <v>1439</v>
      </c>
      <c r="AC143" s="116">
        <v>3</v>
      </c>
      <c r="AD143" s="113" t="s">
        <v>1439</v>
      </c>
      <c r="AE143" s="116">
        <v>3</v>
      </c>
      <c r="AF143" s="113" t="s">
        <v>1439</v>
      </c>
      <c r="AG143" s="114" t="s">
        <v>1370</v>
      </c>
      <c r="AH143" s="250">
        <v>3</v>
      </c>
      <c r="AI143" s="126">
        <f t="shared" si="31"/>
        <v>1</v>
      </c>
      <c r="AJ143" s="252" t="s">
        <v>1440</v>
      </c>
      <c r="AK143" s="369">
        <v>3</v>
      </c>
      <c r="AL143" s="126">
        <f>+AK143/Tabla3[[#This Row],[II Trimestre ]]</f>
        <v>1</v>
      </c>
      <c r="AM143" s="275" t="s">
        <v>1441</v>
      </c>
      <c r="AN143" s="189"/>
      <c r="AO143" s="189"/>
      <c r="AP143" s="189"/>
      <c r="AQ143" s="189"/>
      <c r="AR143" s="189"/>
      <c r="AS143" s="189"/>
      <c r="AT143" s="190"/>
      <c r="AU143" s="259">
        <f>+Tabla3[[#This Row],[I Trimestre ]]+Tabla3[[#This Row],[II Trimestre ]]+Tabla3[[#This Row],[III Trimestre ]]+Tabla3[[#This Row],[IV Trimestre ]]</f>
        <v>12</v>
      </c>
      <c r="AV143" s="259">
        <f t="shared" si="30"/>
        <v>6</v>
      </c>
      <c r="AW143" s="173">
        <f t="shared" si="11"/>
        <v>0.5</v>
      </c>
      <c r="AX143" s="267"/>
      <c r="AY143" s="168"/>
      <c r="AZ143" s="168"/>
      <c r="BA143" s="168"/>
      <c r="BB143" s="168"/>
      <c r="BC143" s="168"/>
      <c r="BD143" s="168"/>
      <c r="BE143" s="168"/>
      <c r="BF143" s="168"/>
      <c r="BG143" s="168"/>
      <c r="BH143" s="168"/>
      <c r="BI143" s="168"/>
      <c r="BJ143" s="168"/>
      <c r="BK143" s="168"/>
      <c r="BL143" s="168"/>
      <c r="BM143" s="168"/>
      <c r="BN143" s="168"/>
      <c r="BO143" s="168"/>
      <c r="BP143" s="168"/>
      <c r="BQ143" s="168"/>
      <c r="BR143" s="168"/>
      <c r="BS143" s="168"/>
      <c r="BT143" s="168"/>
      <c r="BU143" s="168"/>
      <c r="BV143" s="168"/>
      <c r="BW143" s="168"/>
      <c r="BX143" s="168"/>
      <c r="BY143" s="168"/>
      <c r="BZ143" s="168"/>
      <c r="CA143" s="168"/>
      <c r="CB143" s="168"/>
      <c r="CC143" s="168"/>
      <c r="CD143" s="168"/>
      <c r="CE143" s="168"/>
      <c r="CF143" s="168"/>
      <c r="CG143" s="168"/>
      <c r="CH143" s="168"/>
      <c r="CI143" s="168"/>
      <c r="CJ143" s="168"/>
      <c r="CK143" s="168"/>
      <c r="CL143" s="168"/>
      <c r="CM143" s="168"/>
      <c r="CN143" s="168"/>
      <c r="CO143" s="168"/>
      <c r="CP143" s="168"/>
      <c r="CQ143" s="168"/>
      <c r="CR143" s="168"/>
      <c r="CS143" s="168"/>
      <c r="CT143" s="168"/>
      <c r="CU143" s="168"/>
      <c r="CV143" s="168"/>
      <c r="CW143" s="168"/>
      <c r="CX143" s="168"/>
      <c r="CY143" s="168"/>
      <c r="CZ143" s="168"/>
      <c r="DA143" s="168"/>
      <c r="DB143" s="168"/>
      <c r="DC143" s="168"/>
      <c r="DD143" s="168"/>
      <c r="DE143" s="168"/>
      <c r="DF143" s="168"/>
      <c r="DG143" s="168"/>
      <c r="DH143" s="168"/>
      <c r="DI143" s="168"/>
      <c r="DJ143" s="168"/>
      <c r="DK143" s="168"/>
      <c r="DL143" s="168"/>
      <c r="DM143" s="168"/>
      <c r="DN143" s="168"/>
      <c r="DO143" s="168"/>
      <c r="DP143" s="168"/>
      <c r="DQ143" s="168"/>
      <c r="DR143" s="168"/>
      <c r="DS143" s="168"/>
      <c r="DT143" s="168"/>
      <c r="DU143" s="168"/>
      <c r="DV143" s="168"/>
      <c r="DW143" s="168"/>
      <c r="DX143" s="168"/>
      <c r="DY143" s="168"/>
      <c r="DZ143" s="168"/>
      <c r="EA143" s="168"/>
      <c r="EB143" s="168"/>
      <c r="EC143" s="168"/>
      <c r="ED143" s="168"/>
      <c r="EE143" s="168"/>
      <c r="EF143" s="168"/>
      <c r="EG143" s="168"/>
      <c r="EH143" s="168"/>
      <c r="EI143" s="168"/>
      <c r="EJ143" s="168"/>
      <c r="EK143" s="168"/>
      <c r="EL143" s="168"/>
      <c r="EM143" s="168"/>
      <c r="EN143" s="168"/>
      <c r="EO143" s="168"/>
      <c r="EP143" s="168"/>
      <c r="EQ143" s="168"/>
      <c r="ER143" s="168"/>
      <c r="ES143" s="168"/>
      <c r="ET143" s="168"/>
      <c r="EU143" s="168"/>
      <c r="EV143" s="168"/>
      <c r="EW143" s="168"/>
      <c r="EX143" s="168"/>
      <c r="EY143" s="168"/>
      <c r="EZ143" s="168"/>
      <c r="FA143" s="168"/>
      <c r="FB143" s="168"/>
      <c r="FC143" s="168"/>
      <c r="FD143" s="168"/>
      <c r="FE143" s="168"/>
      <c r="FF143" s="168"/>
      <c r="FG143" s="168"/>
      <c r="FH143" s="168"/>
      <c r="FI143" s="168"/>
      <c r="FJ143" s="168"/>
      <c r="FK143" s="168"/>
      <c r="FL143" s="168"/>
      <c r="FM143" s="168"/>
      <c r="FN143" s="168"/>
      <c r="FO143" s="168"/>
      <c r="FP143" s="168"/>
      <c r="FQ143" s="168"/>
      <c r="FR143" s="168"/>
      <c r="FS143" s="168"/>
      <c r="FT143" s="168"/>
      <c r="FU143" s="168"/>
      <c r="FV143" s="168"/>
      <c r="FW143" s="168"/>
      <c r="FX143" s="168"/>
      <c r="FY143" s="168"/>
      <c r="FZ143" s="168"/>
      <c r="GA143" s="168"/>
      <c r="GB143" s="168"/>
      <c r="GC143" s="168"/>
      <c r="GD143" s="168"/>
      <c r="GE143" s="168"/>
      <c r="GF143" s="168"/>
      <c r="GG143" s="168"/>
      <c r="GH143" s="168"/>
      <c r="GI143" s="168"/>
      <c r="GJ143" s="168"/>
      <c r="GK143" s="168"/>
      <c r="GL143" s="168"/>
      <c r="GM143" s="168"/>
      <c r="GN143" s="168"/>
      <c r="GO143" s="168"/>
      <c r="GP143" s="168"/>
      <c r="GQ143" s="168"/>
      <c r="GR143" s="168"/>
      <c r="GS143" s="168"/>
      <c r="GT143" s="168"/>
      <c r="GU143" s="168"/>
      <c r="GV143" s="168"/>
      <c r="GW143" s="168"/>
      <c r="GX143" s="168"/>
      <c r="GY143" s="168"/>
    </row>
    <row r="144" spans="1:207" s="154" customFormat="1" ht="216.75" x14ac:dyDescent="0.25">
      <c r="A144" s="168"/>
      <c r="B144" s="111" t="s">
        <v>365</v>
      </c>
      <c r="C144" s="70" t="s">
        <v>366</v>
      </c>
      <c r="D144" s="63" t="s">
        <v>367</v>
      </c>
      <c r="E144" s="70" t="s">
        <v>840</v>
      </c>
      <c r="F144" s="63" t="s">
        <v>841</v>
      </c>
      <c r="G144" s="117" t="s">
        <v>1374</v>
      </c>
      <c r="H144" s="113" t="s">
        <v>1442</v>
      </c>
      <c r="I144" s="113" t="s">
        <v>1361</v>
      </c>
      <c r="J144" s="113" t="s">
        <v>1289</v>
      </c>
      <c r="K144" s="63" t="s">
        <v>1172</v>
      </c>
      <c r="L144" s="113" t="s">
        <v>1362</v>
      </c>
      <c r="M144" s="113" t="s">
        <v>1443</v>
      </c>
      <c r="N144" s="113" t="s">
        <v>365</v>
      </c>
      <c r="O144" s="114" t="s">
        <v>1444</v>
      </c>
      <c r="P144" s="64">
        <v>131</v>
      </c>
      <c r="Q144" s="113" t="s">
        <v>1445</v>
      </c>
      <c r="R144" s="113" t="s">
        <v>1446</v>
      </c>
      <c r="S144" s="113" t="s">
        <v>376</v>
      </c>
      <c r="T144" s="113" t="s">
        <v>1447</v>
      </c>
      <c r="U144" s="113" t="s">
        <v>1448</v>
      </c>
      <c r="V144" s="113" t="s">
        <v>984</v>
      </c>
      <c r="W144" s="115">
        <v>44198</v>
      </c>
      <c r="X144" s="115">
        <v>44561</v>
      </c>
      <c r="Y144" s="116">
        <v>1</v>
      </c>
      <c r="Z144" s="113" t="s">
        <v>1449</v>
      </c>
      <c r="AA144" s="338">
        <v>1</v>
      </c>
      <c r="AB144" s="113" t="s">
        <v>1449</v>
      </c>
      <c r="AC144" s="116">
        <v>1</v>
      </c>
      <c r="AD144" s="113" t="s">
        <v>1449</v>
      </c>
      <c r="AE144" s="116">
        <v>1</v>
      </c>
      <c r="AF144" s="113" t="s">
        <v>1449</v>
      </c>
      <c r="AG144" s="114" t="s">
        <v>1370</v>
      </c>
      <c r="AH144" s="250">
        <v>1</v>
      </c>
      <c r="AI144" s="126">
        <f t="shared" si="31"/>
        <v>1</v>
      </c>
      <c r="AJ144" s="252" t="s">
        <v>1450</v>
      </c>
      <c r="AK144" s="369">
        <v>1</v>
      </c>
      <c r="AL144" s="126">
        <f>+AK144/Tabla3[[#This Row],[II Trimestre ]]</f>
        <v>1</v>
      </c>
      <c r="AM144" s="275" t="s">
        <v>1451</v>
      </c>
      <c r="AN144" s="189"/>
      <c r="AO144" s="189"/>
      <c r="AP144" s="189"/>
      <c r="AQ144" s="189"/>
      <c r="AR144" s="189"/>
      <c r="AS144" s="189"/>
      <c r="AT144" s="190"/>
      <c r="AU144" s="259">
        <f>+Tabla3[[#This Row],[I Trimestre ]]+Tabla3[[#This Row],[II Trimestre ]]+Tabla3[[#This Row],[III Trimestre ]]+Tabla3[[#This Row],[IV Trimestre ]]</f>
        <v>4</v>
      </c>
      <c r="AV144" s="259">
        <f t="shared" si="30"/>
        <v>2</v>
      </c>
      <c r="AW144" s="173">
        <f t="shared" ref="AW144:AW145" si="32">+(AV144/AU144)</f>
        <v>0.5</v>
      </c>
      <c r="AX144" s="267"/>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E144" s="168"/>
      <c r="CF144" s="168"/>
      <c r="CG144" s="168"/>
      <c r="CH144" s="168"/>
      <c r="CI144" s="168"/>
      <c r="CJ144" s="168"/>
      <c r="CK144" s="168"/>
      <c r="CL144" s="168"/>
      <c r="CM144" s="168"/>
      <c r="CN144" s="168"/>
      <c r="CO144" s="168"/>
      <c r="CP144" s="168"/>
      <c r="CQ144" s="168"/>
      <c r="CR144" s="168"/>
      <c r="CS144" s="168"/>
      <c r="CT144" s="168"/>
      <c r="CU144" s="168"/>
      <c r="CV144" s="168"/>
      <c r="CW144" s="168"/>
      <c r="CX144" s="168"/>
      <c r="CY144" s="168"/>
      <c r="CZ144" s="168"/>
      <c r="DA144" s="168"/>
      <c r="DB144" s="168"/>
      <c r="DC144" s="168"/>
      <c r="DD144" s="168"/>
      <c r="DE144" s="168"/>
      <c r="DF144" s="168"/>
      <c r="DG144" s="168"/>
      <c r="DH144" s="168"/>
      <c r="DI144" s="168"/>
      <c r="DJ144" s="168"/>
      <c r="DK144" s="168"/>
      <c r="DL144" s="168"/>
      <c r="DM144" s="168"/>
      <c r="DN144" s="168"/>
      <c r="DO144" s="168"/>
      <c r="DP144" s="168"/>
      <c r="DQ144" s="168"/>
      <c r="DR144" s="168"/>
      <c r="DS144" s="168"/>
      <c r="DT144" s="168"/>
      <c r="DU144" s="168"/>
      <c r="DV144" s="168"/>
      <c r="DW144" s="168"/>
      <c r="DX144" s="168"/>
      <c r="DY144" s="168"/>
      <c r="DZ144" s="168"/>
      <c r="EA144" s="168"/>
      <c r="EB144" s="168"/>
      <c r="EC144" s="168"/>
      <c r="ED144" s="168"/>
      <c r="EE144" s="168"/>
      <c r="EF144" s="168"/>
      <c r="EG144" s="168"/>
      <c r="EH144" s="168"/>
      <c r="EI144" s="168"/>
      <c r="EJ144" s="168"/>
      <c r="EK144" s="168"/>
      <c r="EL144" s="168"/>
      <c r="EM144" s="168"/>
      <c r="EN144" s="168"/>
      <c r="EO144" s="168"/>
      <c r="EP144" s="168"/>
      <c r="EQ144" s="168"/>
      <c r="ER144" s="168"/>
      <c r="ES144" s="168"/>
      <c r="ET144" s="168"/>
      <c r="EU144" s="168"/>
      <c r="EV144" s="168"/>
      <c r="EW144" s="168"/>
      <c r="EX144" s="168"/>
      <c r="EY144" s="168"/>
      <c r="EZ144" s="168"/>
      <c r="FA144" s="168"/>
      <c r="FB144" s="168"/>
      <c r="FC144" s="168"/>
      <c r="FD144" s="168"/>
      <c r="FE144" s="168"/>
      <c r="FF144" s="168"/>
      <c r="FG144" s="168"/>
      <c r="FH144" s="168"/>
      <c r="FI144" s="168"/>
      <c r="FJ144" s="168"/>
      <c r="FK144" s="168"/>
      <c r="FL144" s="168"/>
      <c r="FM144" s="168"/>
      <c r="FN144" s="168"/>
      <c r="FO144" s="168"/>
      <c r="FP144" s="168"/>
      <c r="FQ144" s="168"/>
      <c r="FR144" s="168"/>
      <c r="FS144" s="168"/>
      <c r="FT144" s="168"/>
      <c r="FU144" s="168"/>
      <c r="FV144" s="168"/>
      <c r="FW144" s="168"/>
      <c r="FX144" s="168"/>
      <c r="FY144" s="168"/>
      <c r="FZ144" s="168"/>
      <c r="GA144" s="168"/>
      <c r="GB144" s="168"/>
      <c r="GC144" s="168"/>
      <c r="GD144" s="168"/>
      <c r="GE144" s="168"/>
      <c r="GF144" s="168"/>
      <c r="GG144" s="168"/>
      <c r="GH144" s="168"/>
      <c r="GI144" s="168"/>
      <c r="GJ144" s="168"/>
      <c r="GK144" s="168"/>
      <c r="GL144" s="168"/>
      <c r="GM144" s="168"/>
      <c r="GN144" s="168"/>
      <c r="GO144" s="168"/>
      <c r="GP144" s="168"/>
      <c r="GQ144" s="168"/>
      <c r="GR144" s="168"/>
      <c r="GS144" s="168"/>
      <c r="GT144" s="168"/>
      <c r="GU144" s="168"/>
      <c r="GV144" s="168"/>
      <c r="GW144" s="168"/>
      <c r="GX144" s="168"/>
      <c r="GY144" s="168"/>
    </row>
    <row r="145" spans="1:207" s="154" customFormat="1" ht="280.5" x14ac:dyDescent="0.25">
      <c r="A145" s="168"/>
      <c r="B145" s="111" t="s">
        <v>365</v>
      </c>
      <c r="C145" s="70" t="s">
        <v>366</v>
      </c>
      <c r="D145" s="63" t="s">
        <v>367</v>
      </c>
      <c r="E145" s="70" t="s">
        <v>840</v>
      </c>
      <c r="F145" s="63" t="s">
        <v>841</v>
      </c>
      <c r="G145" s="117" t="s">
        <v>1374</v>
      </c>
      <c r="H145" s="113" t="s">
        <v>1442</v>
      </c>
      <c r="I145" s="113" t="s">
        <v>1361</v>
      </c>
      <c r="J145" s="113" t="s">
        <v>1289</v>
      </c>
      <c r="K145" s="63" t="s">
        <v>1172</v>
      </c>
      <c r="L145" s="113" t="s">
        <v>1362</v>
      </c>
      <c r="M145" s="113" t="s">
        <v>1452</v>
      </c>
      <c r="N145" s="113" t="s">
        <v>365</v>
      </c>
      <c r="O145" s="114" t="s">
        <v>1453</v>
      </c>
      <c r="P145" s="64">
        <v>132</v>
      </c>
      <c r="Q145" s="113" t="s">
        <v>1454</v>
      </c>
      <c r="R145" s="113" t="s">
        <v>1455</v>
      </c>
      <c r="S145" s="113" t="s">
        <v>376</v>
      </c>
      <c r="T145" s="113" t="s">
        <v>1456</v>
      </c>
      <c r="U145" s="113" t="s">
        <v>1457</v>
      </c>
      <c r="V145" s="113" t="s">
        <v>984</v>
      </c>
      <c r="W145" s="115">
        <v>44198</v>
      </c>
      <c r="X145" s="115">
        <v>44561</v>
      </c>
      <c r="Y145" s="116">
        <v>1</v>
      </c>
      <c r="Z145" s="113" t="s">
        <v>1458</v>
      </c>
      <c r="AA145" s="338">
        <v>1</v>
      </c>
      <c r="AB145" s="113" t="s">
        <v>1458</v>
      </c>
      <c r="AC145" s="116">
        <v>1</v>
      </c>
      <c r="AD145" s="113" t="s">
        <v>1458</v>
      </c>
      <c r="AE145" s="116">
        <v>1</v>
      </c>
      <c r="AF145" s="113" t="s">
        <v>1458</v>
      </c>
      <c r="AG145" s="114" t="s">
        <v>1370</v>
      </c>
      <c r="AH145" s="250">
        <v>1</v>
      </c>
      <c r="AI145" s="126">
        <f t="shared" si="31"/>
        <v>1</v>
      </c>
      <c r="AJ145" s="252" t="s">
        <v>1459</v>
      </c>
      <c r="AK145" s="369">
        <v>1</v>
      </c>
      <c r="AL145" s="126">
        <f>+AK145/Tabla3[[#This Row],[II Trimestre ]]</f>
        <v>1</v>
      </c>
      <c r="AM145" s="275" t="s">
        <v>1460</v>
      </c>
      <c r="AN145" s="189"/>
      <c r="AO145" s="189"/>
      <c r="AP145" s="189"/>
      <c r="AQ145" s="189"/>
      <c r="AR145" s="189"/>
      <c r="AS145" s="189"/>
      <c r="AT145" s="190"/>
      <c r="AU145" s="259">
        <f>+Tabla3[[#This Row],[I Trimestre ]]+Tabla3[[#This Row],[II Trimestre ]]+Tabla3[[#This Row],[III Trimestre ]]+Tabla3[[#This Row],[IV Trimestre ]]</f>
        <v>4</v>
      </c>
      <c r="AV145" s="259">
        <f t="shared" si="30"/>
        <v>2</v>
      </c>
      <c r="AW145" s="173">
        <f t="shared" si="32"/>
        <v>0.5</v>
      </c>
      <c r="AX145" s="267"/>
      <c r="AY145" s="168"/>
      <c r="AZ145" s="168"/>
      <c r="BA145" s="168"/>
      <c r="BB145" s="168"/>
      <c r="BC145" s="168"/>
      <c r="BD145" s="168"/>
      <c r="BE145" s="168"/>
      <c r="BF145" s="168"/>
      <c r="BG145" s="168"/>
      <c r="BH145" s="168"/>
      <c r="BI145" s="168"/>
      <c r="BJ145" s="168"/>
      <c r="BK145" s="168"/>
      <c r="BL145" s="168"/>
      <c r="BM145" s="168"/>
      <c r="BN145" s="168"/>
      <c r="BO145" s="168"/>
      <c r="BP145" s="168"/>
      <c r="BQ145" s="168"/>
      <c r="BR145" s="168"/>
      <c r="BS145" s="168"/>
      <c r="BT145" s="168"/>
      <c r="BU145" s="168"/>
      <c r="BV145" s="168"/>
      <c r="BW145" s="168"/>
      <c r="BX145" s="168"/>
      <c r="BY145" s="168"/>
      <c r="BZ145" s="168"/>
      <c r="CA145" s="168"/>
      <c r="CB145" s="168"/>
      <c r="CC145" s="168"/>
      <c r="CD145" s="168"/>
      <c r="CE145" s="168"/>
      <c r="CF145" s="168"/>
      <c r="CG145" s="168"/>
      <c r="CH145" s="168"/>
      <c r="CI145" s="168"/>
      <c r="CJ145" s="168"/>
      <c r="CK145" s="168"/>
      <c r="CL145" s="168"/>
      <c r="CM145" s="168"/>
      <c r="CN145" s="168"/>
      <c r="CO145" s="168"/>
      <c r="CP145" s="168"/>
      <c r="CQ145" s="168"/>
      <c r="CR145" s="168"/>
      <c r="CS145" s="168"/>
      <c r="CT145" s="168"/>
      <c r="CU145" s="168"/>
      <c r="CV145" s="168"/>
      <c r="CW145" s="168"/>
      <c r="CX145" s="168"/>
      <c r="CY145" s="168"/>
      <c r="CZ145" s="168"/>
      <c r="DA145" s="168"/>
      <c r="DB145" s="168"/>
      <c r="DC145" s="168"/>
      <c r="DD145" s="168"/>
      <c r="DE145" s="168"/>
      <c r="DF145" s="168"/>
      <c r="DG145" s="168"/>
      <c r="DH145" s="168"/>
      <c r="DI145" s="168"/>
      <c r="DJ145" s="168"/>
      <c r="DK145" s="168"/>
      <c r="DL145" s="168"/>
      <c r="DM145" s="168"/>
      <c r="DN145" s="168"/>
      <c r="DO145" s="168"/>
      <c r="DP145" s="168"/>
      <c r="DQ145" s="168"/>
      <c r="DR145" s="168"/>
      <c r="DS145" s="168"/>
      <c r="DT145" s="168"/>
      <c r="DU145" s="168"/>
      <c r="DV145" s="168"/>
      <c r="DW145" s="168"/>
      <c r="DX145" s="168"/>
      <c r="DY145" s="168"/>
      <c r="DZ145" s="168"/>
      <c r="EA145" s="168"/>
      <c r="EB145" s="168"/>
      <c r="EC145" s="168"/>
      <c r="ED145" s="168"/>
      <c r="EE145" s="168"/>
      <c r="EF145" s="168"/>
      <c r="EG145" s="168"/>
      <c r="EH145" s="168"/>
      <c r="EI145" s="168"/>
      <c r="EJ145" s="168"/>
      <c r="EK145" s="168"/>
      <c r="EL145" s="168"/>
      <c r="EM145" s="168"/>
      <c r="EN145" s="168"/>
      <c r="EO145" s="168"/>
      <c r="EP145" s="168"/>
      <c r="EQ145" s="168"/>
      <c r="ER145" s="168"/>
      <c r="ES145" s="168"/>
      <c r="ET145" s="168"/>
      <c r="EU145" s="168"/>
      <c r="EV145" s="168"/>
      <c r="EW145" s="168"/>
      <c r="EX145" s="168"/>
      <c r="EY145" s="168"/>
      <c r="EZ145" s="168"/>
      <c r="FA145" s="168"/>
      <c r="FB145" s="168"/>
      <c r="FC145" s="168"/>
      <c r="FD145" s="168"/>
      <c r="FE145" s="168"/>
      <c r="FF145" s="168"/>
      <c r="FG145" s="168"/>
      <c r="FH145" s="168"/>
      <c r="FI145" s="168"/>
      <c r="FJ145" s="168"/>
      <c r="FK145" s="168"/>
      <c r="FL145" s="168"/>
      <c r="FM145" s="168"/>
      <c r="FN145" s="168"/>
      <c r="FO145" s="168"/>
      <c r="FP145" s="168"/>
      <c r="FQ145" s="168"/>
      <c r="FR145" s="168"/>
      <c r="FS145" s="168"/>
      <c r="FT145" s="168"/>
      <c r="FU145" s="168"/>
      <c r="FV145" s="168"/>
      <c r="FW145" s="168"/>
      <c r="FX145" s="168"/>
      <c r="FY145" s="168"/>
      <c r="FZ145" s="168"/>
      <c r="GA145" s="168"/>
      <c r="GB145" s="168"/>
      <c r="GC145" s="168"/>
      <c r="GD145" s="168"/>
      <c r="GE145" s="168"/>
      <c r="GF145" s="168"/>
      <c r="GG145" s="168"/>
      <c r="GH145" s="168"/>
      <c r="GI145" s="168"/>
      <c r="GJ145" s="168"/>
      <c r="GK145" s="168"/>
      <c r="GL145" s="168"/>
      <c r="GM145" s="168"/>
      <c r="GN145" s="168"/>
      <c r="GO145" s="168"/>
      <c r="GP145" s="168"/>
      <c r="GQ145" s="168"/>
      <c r="GR145" s="168"/>
      <c r="GS145" s="168"/>
      <c r="GT145" s="168"/>
      <c r="GU145" s="168"/>
      <c r="GV145" s="168"/>
      <c r="GW145" s="168"/>
      <c r="GX145" s="168"/>
      <c r="GY145" s="168"/>
    </row>
    <row r="146" spans="1:207" s="154" customFormat="1" ht="172.5" customHeight="1" x14ac:dyDescent="0.25">
      <c r="A146" s="168"/>
      <c r="B146" s="111" t="s">
        <v>365</v>
      </c>
      <c r="C146" s="70" t="s">
        <v>366</v>
      </c>
      <c r="D146" s="63" t="s">
        <v>367</v>
      </c>
      <c r="E146" s="70" t="s">
        <v>368</v>
      </c>
      <c r="F146" s="63" t="s">
        <v>369</v>
      </c>
      <c r="G146" s="111" t="s">
        <v>1461</v>
      </c>
      <c r="H146" s="111" t="s">
        <v>114</v>
      </c>
      <c r="I146" s="111" t="s">
        <v>387</v>
      </c>
      <c r="J146" s="111" t="s">
        <v>388</v>
      </c>
      <c r="K146" s="63" t="s">
        <v>1172</v>
      </c>
      <c r="L146" s="111" t="s">
        <v>365</v>
      </c>
      <c r="M146" s="111" t="s">
        <v>1316</v>
      </c>
      <c r="N146" s="111" t="s">
        <v>365</v>
      </c>
      <c r="O146" s="112" t="s">
        <v>1462</v>
      </c>
      <c r="P146" s="64">
        <v>133</v>
      </c>
      <c r="Q146" s="111" t="s">
        <v>1463</v>
      </c>
      <c r="R146" s="111" t="s">
        <v>1464</v>
      </c>
      <c r="S146" s="111" t="s">
        <v>658</v>
      </c>
      <c r="T146" s="111" t="s">
        <v>1465</v>
      </c>
      <c r="U146" s="111" t="s">
        <v>1466</v>
      </c>
      <c r="V146" s="111" t="s">
        <v>1346</v>
      </c>
      <c r="W146" s="75">
        <v>44197</v>
      </c>
      <c r="X146" s="75">
        <v>44561</v>
      </c>
      <c r="Y146" s="76">
        <v>0.3</v>
      </c>
      <c r="Z146" s="76" t="s">
        <v>1467</v>
      </c>
      <c r="AA146" s="337">
        <v>0.8</v>
      </c>
      <c r="AB146" s="76" t="s">
        <v>1468</v>
      </c>
      <c r="AC146" s="76">
        <v>0</v>
      </c>
      <c r="AD146" s="76" t="s">
        <v>365</v>
      </c>
      <c r="AE146" s="76">
        <v>1</v>
      </c>
      <c r="AF146" s="76" t="s">
        <v>1469</v>
      </c>
      <c r="AG146" s="77" t="s">
        <v>1470</v>
      </c>
      <c r="AH146" s="244">
        <v>0.3</v>
      </c>
      <c r="AI146" s="126">
        <f t="shared" si="31"/>
        <v>1</v>
      </c>
      <c r="AJ146" s="248" t="s">
        <v>1471</v>
      </c>
      <c r="AK146" s="370">
        <v>0.8</v>
      </c>
      <c r="AL146" s="126">
        <f>+AK146/Tabla3[[#This Row],[II Trimestre ]]</f>
        <v>1</v>
      </c>
      <c r="AM146" s="322" t="s">
        <v>1472</v>
      </c>
      <c r="AN146" s="201"/>
      <c r="AO146" s="189"/>
      <c r="AP146" s="189"/>
      <c r="AQ146" s="201"/>
      <c r="AR146" s="189"/>
      <c r="AS146" s="189"/>
      <c r="AT146" s="190"/>
      <c r="AU146" s="261">
        <f>AE146</f>
        <v>1</v>
      </c>
      <c r="AV146" s="262">
        <f>AK146</f>
        <v>0.8</v>
      </c>
      <c r="AW146" s="173">
        <f>+(AV146/AU146)</f>
        <v>0.8</v>
      </c>
      <c r="AX146" s="267"/>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E146" s="168"/>
      <c r="CF146" s="168"/>
      <c r="CG146" s="168"/>
      <c r="CH146" s="168"/>
      <c r="CI146" s="168"/>
      <c r="CJ146" s="168"/>
      <c r="CK146" s="168"/>
      <c r="CL146" s="168"/>
      <c r="CM146" s="168"/>
      <c r="CN146" s="168"/>
      <c r="CO146" s="168"/>
      <c r="CP146" s="168"/>
      <c r="CQ146" s="168"/>
      <c r="CR146" s="168"/>
      <c r="CS146" s="168"/>
      <c r="CT146" s="168"/>
      <c r="CU146" s="168"/>
      <c r="CV146" s="168"/>
      <c r="CW146" s="168"/>
      <c r="CX146" s="168"/>
      <c r="CY146" s="168"/>
      <c r="CZ146" s="168"/>
      <c r="DA146" s="168"/>
      <c r="DB146" s="168"/>
      <c r="DC146" s="168"/>
      <c r="DD146" s="168"/>
      <c r="DE146" s="168"/>
      <c r="DF146" s="168"/>
      <c r="DG146" s="168"/>
      <c r="DH146" s="168"/>
      <c r="DI146" s="168"/>
      <c r="DJ146" s="168"/>
      <c r="DK146" s="168"/>
      <c r="DL146" s="168"/>
      <c r="DM146" s="168"/>
      <c r="DN146" s="168"/>
      <c r="DO146" s="168"/>
      <c r="DP146" s="168"/>
      <c r="DQ146" s="168"/>
      <c r="DR146" s="168"/>
      <c r="DS146" s="168"/>
      <c r="DT146" s="168"/>
      <c r="DU146" s="168"/>
      <c r="DV146" s="168"/>
      <c r="DW146" s="168"/>
      <c r="DX146" s="168"/>
      <c r="DY146" s="168"/>
      <c r="DZ146" s="168"/>
      <c r="EA146" s="168"/>
      <c r="EB146" s="168"/>
      <c r="EC146" s="168"/>
      <c r="ED146" s="168"/>
      <c r="EE146" s="168"/>
      <c r="EF146" s="168"/>
      <c r="EG146" s="168"/>
      <c r="EH146" s="168"/>
      <c r="EI146" s="168"/>
      <c r="EJ146" s="168"/>
      <c r="EK146" s="168"/>
      <c r="EL146" s="168"/>
      <c r="EM146" s="168"/>
      <c r="EN146" s="168"/>
      <c r="EO146" s="168"/>
      <c r="EP146" s="168"/>
      <c r="EQ146" s="168"/>
      <c r="ER146" s="168"/>
      <c r="ES146" s="168"/>
      <c r="ET146" s="168"/>
      <c r="EU146" s="168"/>
      <c r="EV146" s="168"/>
      <c r="EW146" s="168"/>
      <c r="EX146" s="168"/>
      <c r="EY146" s="168"/>
      <c r="EZ146" s="168"/>
      <c r="FA146" s="168"/>
      <c r="FB146" s="168"/>
      <c r="FC146" s="168"/>
      <c r="FD146" s="168"/>
      <c r="FE146" s="168"/>
      <c r="FF146" s="168"/>
      <c r="FG146" s="168"/>
      <c r="FH146" s="168"/>
      <c r="FI146" s="168"/>
      <c r="FJ146" s="168"/>
      <c r="FK146" s="168"/>
      <c r="FL146" s="168"/>
      <c r="FM146" s="168"/>
      <c r="FN146" s="168"/>
      <c r="FO146" s="168"/>
      <c r="FP146" s="168"/>
      <c r="FQ146" s="168"/>
      <c r="FR146" s="168"/>
      <c r="FS146" s="168"/>
      <c r="FT146" s="168"/>
      <c r="FU146" s="168"/>
      <c r="FV146" s="168"/>
      <c r="FW146" s="168"/>
      <c r="FX146" s="168"/>
      <c r="FY146" s="168"/>
      <c r="FZ146" s="168"/>
      <c r="GA146" s="168"/>
      <c r="GB146" s="168"/>
      <c r="GC146" s="168"/>
      <c r="GD146" s="168"/>
      <c r="GE146" s="168"/>
      <c r="GF146" s="168"/>
      <c r="GG146" s="168"/>
      <c r="GH146" s="168"/>
      <c r="GI146" s="168"/>
      <c r="GJ146" s="168"/>
      <c r="GK146" s="168"/>
      <c r="GL146" s="168"/>
      <c r="GM146" s="168"/>
      <c r="GN146" s="168"/>
      <c r="GO146" s="168"/>
      <c r="GP146" s="168"/>
      <c r="GQ146" s="168"/>
      <c r="GR146" s="168"/>
      <c r="GS146" s="168"/>
      <c r="GT146" s="168"/>
      <c r="GU146" s="168"/>
      <c r="GV146" s="168"/>
      <c r="GW146" s="168"/>
      <c r="GX146" s="168"/>
      <c r="GY146" s="168"/>
    </row>
    <row r="147" spans="1:207" s="154" customFormat="1" ht="267.75" x14ac:dyDescent="0.25">
      <c r="A147" s="168"/>
      <c r="B147" s="118">
        <v>411</v>
      </c>
      <c r="C147" s="70" t="s">
        <v>366</v>
      </c>
      <c r="D147" s="63" t="s">
        <v>367</v>
      </c>
      <c r="E147" s="70" t="s">
        <v>403</v>
      </c>
      <c r="F147" s="63" t="s">
        <v>384</v>
      </c>
      <c r="G147" s="117" t="s">
        <v>404</v>
      </c>
      <c r="H147" s="111" t="s">
        <v>1473</v>
      </c>
      <c r="I147" s="111" t="s">
        <v>1474</v>
      </c>
      <c r="J147" s="111" t="s">
        <v>388</v>
      </c>
      <c r="K147" s="63" t="s">
        <v>1172</v>
      </c>
      <c r="L147" s="111" t="s">
        <v>1475</v>
      </c>
      <c r="M147" s="111" t="s">
        <v>365</v>
      </c>
      <c r="N147" s="111" t="s">
        <v>365</v>
      </c>
      <c r="O147" s="112" t="s">
        <v>1476</v>
      </c>
      <c r="P147" s="64">
        <v>134</v>
      </c>
      <c r="Q147" s="111" t="s">
        <v>1477</v>
      </c>
      <c r="R147" s="111" t="s">
        <v>1478</v>
      </c>
      <c r="S147" s="111" t="s">
        <v>833</v>
      </c>
      <c r="T147" s="111" t="s">
        <v>1479</v>
      </c>
      <c r="U147" s="111" t="s">
        <v>1480</v>
      </c>
      <c r="V147" s="111" t="s">
        <v>1481</v>
      </c>
      <c r="W147" s="75">
        <v>44197</v>
      </c>
      <c r="X147" s="75">
        <v>44560</v>
      </c>
      <c r="Y147" s="76">
        <v>1</v>
      </c>
      <c r="Z147" s="76" t="s">
        <v>1482</v>
      </c>
      <c r="AA147" s="337">
        <v>1</v>
      </c>
      <c r="AB147" s="76" t="s">
        <v>1482</v>
      </c>
      <c r="AC147" s="76">
        <v>1</v>
      </c>
      <c r="AD147" s="76" t="s">
        <v>1482</v>
      </c>
      <c r="AE147" s="76">
        <v>1</v>
      </c>
      <c r="AF147" s="76" t="s">
        <v>1482</v>
      </c>
      <c r="AG147" s="77" t="s">
        <v>1470</v>
      </c>
      <c r="AH147" s="76">
        <v>1</v>
      </c>
      <c r="AI147" s="126">
        <f t="shared" si="31"/>
        <v>1</v>
      </c>
      <c r="AJ147" s="247" t="s">
        <v>1483</v>
      </c>
      <c r="AK147" s="372">
        <v>1</v>
      </c>
      <c r="AL147" s="126">
        <f>+AK147/Tabla3[[#This Row],[II Trimestre ]]</f>
        <v>1</v>
      </c>
      <c r="AM147" s="277" t="s">
        <v>1484</v>
      </c>
      <c r="AN147" s="189"/>
      <c r="AO147" s="189"/>
      <c r="AP147" s="189"/>
      <c r="AQ147" s="189"/>
      <c r="AR147" s="189"/>
      <c r="AS147" s="189"/>
      <c r="AT147" s="190"/>
      <c r="AU147" s="259">
        <f>+Tabla3[[#This Row],[I Trimestre ]]+Tabla3[[#This Row],[II Trimestre ]]+Tabla3[[#This Row],[III Trimestre ]]+Tabla3[[#This Row],[IV Trimestre ]]</f>
        <v>4</v>
      </c>
      <c r="AV147" s="259">
        <f t="shared" ref="AV147:AV148" si="33">+AH147+AK147+AN147+AQ147</f>
        <v>2</v>
      </c>
      <c r="AW147" s="173">
        <f t="shared" ref="AW147:AW165" si="34">+(AV147/AU147)</f>
        <v>0.5</v>
      </c>
      <c r="AX147" s="266"/>
      <c r="AY147" s="168"/>
      <c r="AZ147" s="168"/>
      <c r="BA147" s="168"/>
      <c r="BB147" s="168"/>
      <c r="BC147" s="168"/>
      <c r="BD147" s="168"/>
      <c r="BE147" s="168"/>
      <c r="BF147" s="168"/>
      <c r="BG147" s="168"/>
      <c r="BH147" s="168"/>
      <c r="BI147" s="168"/>
      <c r="BJ147" s="168"/>
      <c r="BK147" s="168"/>
      <c r="BL147" s="168"/>
      <c r="BM147" s="168"/>
      <c r="BN147" s="168"/>
      <c r="BO147" s="168"/>
      <c r="BP147" s="168"/>
      <c r="BQ147" s="168"/>
      <c r="BR147" s="168"/>
      <c r="BS147" s="168"/>
      <c r="BT147" s="168"/>
      <c r="BU147" s="168"/>
      <c r="BV147" s="168"/>
      <c r="BW147" s="168"/>
      <c r="BX147" s="168"/>
      <c r="BY147" s="168"/>
      <c r="BZ147" s="168"/>
      <c r="CA147" s="168"/>
      <c r="CB147" s="168"/>
      <c r="CC147" s="168"/>
      <c r="CD147" s="168"/>
      <c r="CE147" s="168"/>
      <c r="CF147" s="168"/>
      <c r="CG147" s="168"/>
      <c r="CH147" s="168"/>
      <c r="CI147" s="168"/>
      <c r="CJ147" s="168"/>
      <c r="CK147" s="168"/>
      <c r="CL147" s="168"/>
      <c r="CM147" s="168"/>
      <c r="CN147" s="168"/>
      <c r="CO147" s="168"/>
      <c r="CP147" s="168"/>
      <c r="CQ147" s="168"/>
      <c r="CR147" s="168"/>
      <c r="CS147" s="168"/>
      <c r="CT147" s="168"/>
      <c r="CU147" s="168"/>
      <c r="CV147" s="168"/>
      <c r="CW147" s="168"/>
      <c r="CX147" s="168"/>
      <c r="CY147" s="168"/>
      <c r="CZ147" s="168"/>
      <c r="DA147" s="168"/>
      <c r="DB147" s="168"/>
      <c r="DC147" s="168"/>
      <c r="DD147" s="168"/>
      <c r="DE147" s="168"/>
      <c r="DF147" s="168"/>
      <c r="DG147" s="168"/>
      <c r="DH147" s="168"/>
      <c r="DI147" s="168"/>
      <c r="DJ147" s="168"/>
      <c r="DK147" s="168"/>
      <c r="DL147" s="168"/>
      <c r="DM147" s="168"/>
      <c r="DN147" s="168"/>
      <c r="DO147" s="168"/>
      <c r="DP147" s="168"/>
      <c r="DQ147" s="168"/>
      <c r="DR147" s="168"/>
      <c r="DS147" s="168"/>
      <c r="DT147" s="168"/>
      <c r="DU147" s="168"/>
      <c r="DV147" s="168"/>
      <c r="DW147" s="168"/>
      <c r="DX147" s="168"/>
      <c r="DY147" s="168"/>
      <c r="DZ147" s="168"/>
      <c r="EA147" s="168"/>
      <c r="EB147" s="168"/>
      <c r="EC147" s="168"/>
      <c r="ED147" s="168"/>
      <c r="EE147" s="168"/>
      <c r="EF147" s="168"/>
      <c r="EG147" s="168"/>
      <c r="EH147" s="168"/>
      <c r="EI147" s="168"/>
      <c r="EJ147" s="168"/>
      <c r="EK147" s="168"/>
      <c r="EL147" s="168"/>
      <c r="EM147" s="168"/>
      <c r="EN147" s="168"/>
      <c r="EO147" s="168"/>
      <c r="EP147" s="168"/>
      <c r="EQ147" s="168"/>
      <c r="ER147" s="168"/>
      <c r="ES147" s="168"/>
      <c r="ET147" s="168"/>
      <c r="EU147" s="168"/>
      <c r="EV147" s="168"/>
      <c r="EW147" s="168"/>
      <c r="EX147" s="168"/>
      <c r="EY147" s="168"/>
      <c r="EZ147" s="168"/>
      <c r="FA147" s="168"/>
      <c r="FB147" s="168"/>
      <c r="FC147" s="168"/>
      <c r="FD147" s="168"/>
      <c r="FE147" s="168"/>
      <c r="FF147" s="168"/>
      <c r="FG147" s="168"/>
      <c r="FH147" s="168"/>
      <c r="FI147" s="168"/>
      <c r="FJ147" s="168"/>
      <c r="FK147" s="168"/>
      <c r="FL147" s="168"/>
      <c r="FM147" s="168"/>
      <c r="FN147" s="168"/>
      <c r="FO147" s="168"/>
      <c r="FP147" s="168"/>
      <c r="FQ147" s="168"/>
      <c r="FR147" s="168"/>
      <c r="FS147" s="168"/>
      <c r="FT147" s="168"/>
      <c r="FU147" s="168"/>
      <c r="FV147" s="168"/>
      <c r="FW147" s="168"/>
      <c r="FX147" s="168"/>
      <c r="FY147" s="168"/>
      <c r="FZ147" s="168"/>
      <c r="GA147" s="168"/>
      <c r="GB147" s="168"/>
      <c r="GC147" s="168"/>
      <c r="GD147" s="168"/>
      <c r="GE147" s="168"/>
      <c r="GF147" s="168"/>
      <c r="GG147" s="168"/>
      <c r="GH147" s="168"/>
      <c r="GI147" s="168"/>
      <c r="GJ147" s="168"/>
      <c r="GK147" s="168"/>
      <c r="GL147" s="168"/>
      <c r="GM147" s="168"/>
      <c r="GN147" s="168"/>
      <c r="GO147" s="168"/>
      <c r="GP147" s="168"/>
      <c r="GQ147" s="168"/>
      <c r="GR147" s="168"/>
      <c r="GS147" s="168"/>
      <c r="GT147" s="168"/>
      <c r="GU147" s="168"/>
      <c r="GV147" s="168"/>
      <c r="GW147" s="168"/>
      <c r="GX147" s="168"/>
      <c r="GY147" s="168"/>
    </row>
    <row r="148" spans="1:207" s="154" customFormat="1" ht="140.25" x14ac:dyDescent="0.25">
      <c r="A148" s="168"/>
      <c r="B148" s="118">
        <v>411</v>
      </c>
      <c r="C148" s="70" t="s">
        <v>366</v>
      </c>
      <c r="D148" s="63" t="s">
        <v>367</v>
      </c>
      <c r="E148" s="70" t="s">
        <v>840</v>
      </c>
      <c r="F148" s="63" t="s">
        <v>384</v>
      </c>
      <c r="G148" s="117" t="s">
        <v>404</v>
      </c>
      <c r="H148" s="111" t="s">
        <v>1473</v>
      </c>
      <c r="I148" s="111"/>
      <c r="J148" s="111" t="s">
        <v>388</v>
      </c>
      <c r="K148" s="63" t="s">
        <v>1172</v>
      </c>
      <c r="L148" s="111" t="s">
        <v>1475</v>
      </c>
      <c r="M148" s="111" t="s">
        <v>365</v>
      </c>
      <c r="N148" s="111" t="s">
        <v>365</v>
      </c>
      <c r="O148" s="112" t="s">
        <v>1485</v>
      </c>
      <c r="P148" s="64">
        <v>135</v>
      </c>
      <c r="Q148" s="111" t="s">
        <v>1486</v>
      </c>
      <c r="R148" s="111" t="s">
        <v>1487</v>
      </c>
      <c r="S148" s="111" t="s">
        <v>376</v>
      </c>
      <c r="T148" s="111" t="s">
        <v>1488</v>
      </c>
      <c r="U148" s="111" t="s">
        <v>1489</v>
      </c>
      <c r="V148" s="111" t="s">
        <v>1490</v>
      </c>
      <c r="W148" s="75">
        <v>44197</v>
      </c>
      <c r="X148" s="75">
        <v>44560</v>
      </c>
      <c r="Y148" s="78">
        <v>1</v>
      </c>
      <c r="Z148" s="76" t="s">
        <v>1491</v>
      </c>
      <c r="AA148" s="339">
        <v>1</v>
      </c>
      <c r="AB148" s="76" t="s">
        <v>1491</v>
      </c>
      <c r="AC148" s="78">
        <v>1</v>
      </c>
      <c r="AD148" s="76" t="s">
        <v>1491</v>
      </c>
      <c r="AE148" s="78">
        <v>1</v>
      </c>
      <c r="AF148" s="76" t="s">
        <v>1491</v>
      </c>
      <c r="AG148" s="77" t="s">
        <v>1470</v>
      </c>
      <c r="AH148" s="253">
        <v>1</v>
      </c>
      <c r="AI148" s="126">
        <f t="shared" si="31"/>
        <v>1</v>
      </c>
      <c r="AJ148" s="248" t="s">
        <v>1492</v>
      </c>
      <c r="AK148" s="373">
        <v>1</v>
      </c>
      <c r="AL148" s="126">
        <f>+AK148/Tabla3[[#This Row],[II Trimestre ]]</f>
        <v>1</v>
      </c>
      <c r="AM148" s="189" t="s">
        <v>1493</v>
      </c>
      <c r="AN148" s="189"/>
      <c r="AO148" s="189"/>
      <c r="AP148" s="189"/>
      <c r="AQ148" s="189"/>
      <c r="AR148" s="189"/>
      <c r="AS148" s="189"/>
      <c r="AT148" s="190"/>
      <c r="AU148" s="259">
        <f>+Tabla3[[#This Row],[I Trimestre ]]+Tabla3[[#This Row],[II Trimestre ]]+Tabla3[[#This Row],[III Trimestre ]]+Tabla3[[#This Row],[IV Trimestre ]]</f>
        <v>4</v>
      </c>
      <c r="AV148" s="259">
        <f t="shared" si="33"/>
        <v>2</v>
      </c>
      <c r="AW148" s="173">
        <f t="shared" si="34"/>
        <v>0.5</v>
      </c>
      <c r="AX148" s="267"/>
      <c r="AY148" s="168"/>
      <c r="AZ148" s="168"/>
      <c r="BA148" s="168"/>
      <c r="BB148" s="168"/>
      <c r="BC148" s="168"/>
      <c r="BD148" s="168"/>
      <c r="BE148" s="168"/>
      <c r="BF148" s="168"/>
      <c r="BG148" s="168"/>
      <c r="BH148" s="168"/>
      <c r="BI148" s="168"/>
      <c r="BJ148" s="168"/>
      <c r="BK148" s="168"/>
      <c r="BL148" s="168"/>
      <c r="BM148" s="168"/>
      <c r="BN148" s="168"/>
      <c r="BO148" s="168"/>
      <c r="BP148" s="168"/>
      <c r="BQ148" s="168"/>
      <c r="BR148" s="168"/>
      <c r="BS148" s="168"/>
      <c r="BT148" s="168"/>
      <c r="BU148" s="168"/>
      <c r="BV148" s="168"/>
      <c r="BW148" s="168"/>
      <c r="BX148" s="168"/>
      <c r="BY148" s="168"/>
      <c r="BZ148" s="168"/>
      <c r="CA148" s="168"/>
      <c r="CB148" s="168"/>
      <c r="CC148" s="168"/>
      <c r="CD148" s="168"/>
      <c r="CE148" s="168"/>
      <c r="CF148" s="168"/>
      <c r="CG148" s="168"/>
      <c r="CH148" s="168"/>
      <c r="CI148" s="168"/>
      <c r="CJ148" s="168"/>
      <c r="CK148" s="168"/>
      <c r="CL148" s="168"/>
      <c r="CM148" s="168"/>
      <c r="CN148" s="168"/>
      <c r="CO148" s="168"/>
      <c r="CP148" s="168"/>
      <c r="CQ148" s="168"/>
      <c r="CR148" s="168"/>
      <c r="CS148" s="168"/>
      <c r="CT148" s="168"/>
      <c r="CU148" s="168"/>
      <c r="CV148" s="168"/>
      <c r="CW148" s="168"/>
      <c r="CX148" s="168"/>
      <c r="CY148" s="168"/>
      <c r="CZ148" s="168"/>
      <c r="DA148" s="168"/>
      <c r="DB148" s="168"/>
      <c r="DC148" s="168"/>
      <c r="DD148" s="168"/>
      <c r="DE148" s="168"/>
      <c r="DF148" s="168"/>
      <c r="DG148" s="168"/>
      <c r="DH148" s="168"/>
      <c r="DI148" s="168"/>
      <c r="DJ148" s="168"/>
      <c r="DK148" s="168"/>
      <c r="DL148" s="168"/>
      <c r="DM148" s="168"/>
      <c r="DN148" s="168"/>
      <c r="DO148" s="168"/>
      <c r="DP148" s="168"/>
      <c r="DQ148" s="168"/>
      <c r="DR148" s="168"/>
      <c r="DS148" s="168"/>
      <c r="DT148" s="168"/>
      <c r="DU148" s="168"/>
      <c r="DV148" s="168"/>
      <c r="DW148" s="168"/>
      <c r="DX148" s="168"/>
      <c r="DY148" s="168"/>
      <c r="DZ148" s="168"/>
      <c r="EA148" s="168"/>
      <c r="EB148" s="168"/>
      <c r="EC148" s="168"/>
      <c r="ED148" s="168"/>
      <c r="EE148" s="168"/>
      <c r="EF148" s="168"/>
      <c r="EG148" s="168"/>
      <c r="EH148" s="168"/>
      <c r="EI148" s="168"/>
      <c r="EJ148" s="168"/>
      <c r="EK148" s="168"/>
      <c r="EL148" s="168"/>
      <c r="EM148" s="168"/>
      <c r="EN148" s="168"/>
      <c r="EO148" s="168"/>
      <c r="EP148" s="168"/>
      <c r="EQ148" s="168"/>
      <c r="ER148" s="168"/>
      <c r="ES148" s="168"/>
      <c r="ET148" s="168"/>
      <c r="EU148" s="168"/>
      <c r="EV148" s="168"/>
      <c r="EW148" s="168"/>
      <c r="EX148" s="168"/>
      <c r="EY148" s="168"/>
      <c r="EZ148" s="168"/>
      <c r="FA148" s="168"/>
      <c r="FB148" s="168"/>
      <c r="FC148" s="168"/>
      <c r="FD148" s="168"/>
      <c r="FE148" s="168"/>
      <c r="FF148" s="168"/>
      <c r="FG148" s="168"/>
      <c r="FH148" s="168"/>
      <c r="FI148" s="168"/>
      <c r="FJ148" s="168"/>
      <c r="FK148" s="168"/>
      <c r="FL148" s="168"/>
      <c r="FM148" s="168"/>
      <c r="FN148" s="168"/>
      <c r="FO148" s="168"/>
      <c r="FP148" s="168"/>
      <c r="FQ148" s="168"/>
      <c r="FR148" s="168"/>
      <c r="FS148" s="168"/>
      <c r="FT148" s="168"/>
      <c r="FU148" s="168"/>
      <c r="FV148" s="168"/>
      <c r="FW148" s="168"/>
      <c r="FX148" s="168"/>
      <c r="FY148" s="168"/>
      <c r="FZ148" s="168"/>
      <c r="GA148" s="168"/>
      <c r="GB148" s="168"/>
      <c r="GC148" s="168"/>
      <c r="GD148" s="168"/>
      <c r="GE148" s="168"/>
      <c r="GF148" s="168"/>
      <c r="GG148" s="168"/>
      <c r="GH148" s="168"/>
      <c r="GI148" s="168"/>
      <c r="GJ148" s="168"/>
      <c r="GK148" s="168"/>
      <c r="GL148" s="168"/>
      <c r="GM148" s="168"/>
      <c r="GN148" s="168"/>
      <c r="GO148" s="168"/>
      <c r="GP148" s="168"/>
      <c r="GQ148" s="168"/>
      <c r="GR148" s="168"/>
      <c r="GS148" s="168"/>
      <c r="GT148" s="168"/>
      <c r="GU148" s="168"/>
      <c r="GV148" s="168"/>
      <c r="GW148" s="168"/>
      <c r="GX148" s="168"/>
      <c r="GY148" s="168"/>
    </row>
    <row r="149" spans="1:207" s="154" customFormat="1" ht="305.25" customHeight="1" x14ac:dyDescent="0.25">
      <c r="A149" s="168"/>
      <c r="B149" s="111" t="s">
        <v>365</v>
      </c>
      <c r="C149" s="70" t="s">
        <v>674</v>
      </c>
      <c r="D149" s="63" t="s">
        <v>675</v>
      </c>
      <c r="E149" s="70" t="s">
        <v>403</v>
      </c>
      <c r="F149" s="63" t="s">
        <v>369</v>
      </c>
      <c r="G149" s="119" t="s">
        <v>1494</v>
      </c>
      <c r="H149" s="111" t="s">
        <v>649</v>
      </c>
      <c r="I149" s="111" t="s">
        <v>17</v>
      </c>
      <c r="J149" s="111" t="s">
        <v>388</v>
      </c>
      <c r="K149" s="63" t="s">
        <v>1172</v>
      </c>
      <c r="L149" s="111" t="s">
        <v>1278</v>
      </c>
      <c r="M149" s="111" t="s">
        <v>365</v>
      </c>
      <c r="N149" s="111" t="s">
        <v>1495</v>
      </c>
      <c r="O149" s="112" t="s">
        <v>1496</v>
      </c>
      <c r="P149" s="64">
        <v>136</v>
      </c>
      <c r="Q149" s="111" t="s">
        <v>1497</v>
      </c>
      <c r="R149" s="111" t="s">
        <v>1498</v>
      </c>
      <c r="S149" s="111" t="s">
        <v>394</v>
      </c>
      <c r="T149" s="111" t="s">
        <v>1499</v>
      </c>
      <c r="U149" s="111" t="s">
        <v>1500</v>
      </c>
      <c r="V149" s="111" t="s">
        <v>1501</v>
      </c>
      <c r="W149" s="75">
        <v>44256</v>
      </c>
      <c r="X149" s="75">
        <v>44560</v>
      </c>
      <c r="Y149" s="172">
        <v>1</v>
      </c>
      <c r="Z149" s="76" t="s">
        <v>1502</v>
      </c>
      <c r="AA149" s="340">
        <v>1</v>
      </c>
      <c r="AB149" s="76" t="s">
        <v>1502</v>
      </c>
      <c r="AC149" s="172">
        <v>1</v>
      </c>
      <c r="AD149" s="76" t="s">
        <v>1502</v>
      </c>
      <c r="AE149" s="172">
        <v>1</v>
      </c>
      <c r="AF149" s="76" t="s">
        <v>1502</v>
      </c>
      <c r="AG149" s="77" t="s">
        <v>1470</v>
      </c>
      <c r="AH149" s="244">
        <v>1</v>
      </c>
      <c r="AI149" s="126">
        <f>+AH149/Y149</f>
        <v>1</v>
      </c>
      <c r="AJ149" s="248" t="s">
        <v>1503</v>
      </c>
      <c r="AK149" s="370">
        <v>1</v>
      </c>
      <c r="AL149" s="126">
        <f>+AK149/Tabla3[[#This Row],[II Trimestre ]]</f>
        <v>1</v>
      </c>
      <c r="AM149" s="317" t="s">
        <v>1504</v>
      </c>
      <c r="AN149" s="201"/>
      <c r="AO149" s="189"/>
      <c r="AP149" s="189"/>
      <c r="AQ149" s="201"/>
      <c r="AR149" s="189"/>
      <c r="AS149" s="189"/>
      <c r="AT149" s="190"/>
      <c r="AU149" s="261">
        <f>+(Tabla3[[#This Row],[I Trimestre ]]+Tabla3[[#This Row],[II Trimestre ]]+Tabla3[[#This Row],[III Trimestre ]]+Tabla3[[#This Row],[IV Trimestre ]])/4</f>
        <v>1</v>
      </c>
      <c r="AV149" s="262">
        <f>+(AH149+AK149+AN149+AQ149)/4</f>
        <v>0.5</v>
      </c>
      <c r="AW149" s="173">
        <f>+(AV149/AU149)</f>
        <v>0.5</v>
      </c>
      <c r="AX149" s="267"/>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c r="BS149" s="168"/>
      <c r="BT149" s="168"/>
      <c r="BU149" s="168"/>
      <c r="BV149" s="168"/>
      <c r="BW149" s="168"/>
      <c r="BX149" s="168"/>
      <c r="BY149" s="168"/>
      <c r="BZ149" s="168"/>
      <c r="CA149" s="168"/>
      <c r="CB149" s="168"/>
      <c r="CC149" s="168"/>
      <c r="CD149" s="168"/>
      <c r="CE149" s="168"/>
      <c r="CF149" s="168"/>
      <c r="CG149" s="168"/>
      <c r="CH149" s="168"/>
      <c r="CI149" s="168"/>
      <c r="CJ149" s="168"/>
      <c r="CK149" s="168"/>
      <c r="CL149" s="168"/>
      <c r="CM149" s="168"/>
      <c r="CN149" s="168"/>
      <c r="CO149" s="168"/>
      <c r="CP149" s="168"/>
      <c r="CQ149" s="168"/>
      <c r="CR149" s="168"/>
      <c r="CS149" s="168"/>
      <c r="CT149" s="168"/>
      <c r="CU149" s="168"/>
      <c r="CV149" s="168"/>
      <c r="CW149" s="168"/>
      <c r="CX149" s="168"/>
      <c r="CY149" s="168"/>
      <c r="CZ149" s="168"/>
      <c r="DA149" s="168"/>
      <c r="DB149" s="168"/>
      <c r="DC149" s="168"/>
      <c r="DD149" s="168"/>
      <c r="DE149" s="168"/>
      <c r="DF149" s="168"/>
      <c r="DG149" s="168"/>
      <c r="DH149" s="168"/>
      <c r="DI149" s="168"/>
      <c r="DJ149" s="168"/>
      <c r="DK149" s="168"/>
      <c r="DL149" s="168"/>
      <c r="DM149" s="168"/>
      <c r="DN149" s="168"/>
      <c r="DO149" s="168"/>
      <c r="DP149" s="168"/>
      <c r="DQ149" s="168"/>
      <c r="DR149" s="168"/>
      <c r="DS149" s="168"/>
      <c r="DT149" s="168"/>
      <c r="DU149" s="168"/>
      <c r="DV149" s="168"/>
      <c r="DW149" s="168"/>
      <c r="DX149" s="168"/>
      <c r="DY149" s="168"/>
      <c r="DZ149" s="168"/>
      <c r="EA149" s="168"/>
      <c r="EB149" s="168"/>
      <c r="EC149" s="168"/>
      <c r="ED149" s="168"/>
      <c r="EE149" s="168"/>
      <c r="EF149" s="168"/>
      <c r="EG149" s="168"/>
      <c r="EH149" s="168"/>
      <c r="EI149" s="168"/>
      <c r="EJ149" s="168"/>
      <c r="EK149" s="168"/>
      <c r="EL149" s="168"/>
      <c r="EM149" s="168"/>
      <c r="EN149" s="168"/>
      <c r="EO149" s="168"/>
      <c r="EP149" s="168"/>
      <c r="EQ149" s="168"/>
      <c r="ER149" s="168"/>
      <c r="ES149" s="168"/>
      <c r="ET149" s="168"/>
      <c r="EU149" s="168"/>
      <c r="EV149" s="168"/>
      <c r="EW149" s="168"/>
      <c r="EX149" s="168"/>
      <c r="EY149" s="168"/>
      <c r="EZ149" s="168"/>
      <c r="FA149" s="168"/>
      <c r="FB149" s="168"/>
      <c r="FC149" s="168"/>
      <c r="FD149" s="168"/>
      <c r="FE149" s="168"/>
      <c r="FF149" s="168"/>
      <c r="FG149" s="168"/>
      <c r="FH149" s="168"/>
      <c r="FI149" s="168"/>
      <c r="FJ149" s="168"/>
      <c r="FK149" s="168"/>
      <c r="FL149" s="168"/>
      <c r="FM149" s="168"/>
      <c r="FN149" s="168"/>
      <c r="FO149" s="168"/>
      <c r="FP149" s="168"/>
      <c r="FQ149" s="168"/>
      <c r="FR149" s="168"/>
      <c r="FS149" s="168"/>
      <c r="FT149" s="168"/>
      <c r="FU149" s="168"/>
      <c r="FV149" s="168"/>
      <c r="FW149" s="168"/>
      <c r="FX149" s="168"/>
      <c r="FY149" s="168"/>
      <c r="FZ149" s="168"/>
      <c r="GA149" s="168"/>
      <c r="GB149" s="168"/>
      <c r="GC149" s="168"/>
      <c r="GD149" s="168"/>
      <c r="GE149" s="168"/>
      <c r="GF149" s="168"/>
      <c r="GG149" s="168"/>
      <c r="GH149" s="168"/>
      <c r="GI149" s="168"/>
      <c r="GJ149" s="168"/>
      <c r="GK149" s="168"/>
      <c r="GL149" s="168"/>
      <c r="GM149" s="168"/>
      <c r="GN149" s="168"/>
      <c r="GO149" s="168"/>
      <c r="GP149" s="168"/>
      <c r="GQ149" s="168"/>
      <c r="GR149" s="168"/>
      <c r="GS149" s="168"/>
      <c r="GT149" s="168"/>
      <c r="GU149" s="168"/>
      <c r="GV149" s="168"/>
      <c r="GW149" s="168"/>
      <c r="GX149" s="168"/>
      <c r="GY149" s="168"/>
    </row>
    <row r="150" spans="1:207" s="154" customFormat="1" ht="191.25" x14ac:dyDescent="0.25">
      <c r="A150" s="168"/>
      <c r="B150" s="111" t="s">
        <v>365</v>
      </c>
      <c r="C150" s="70" t="s">
        <v>366</v>
      </c>
      <c r="D150" s="63" t="s">
        <v>367</v>
      </c>
      <c r="E150" s="70" t="s">
        <v>840</v>
      </c>
      <c r="F150" s="63" t="s">
        <v>384</v>
      </c>
      <c r="G150" s="117" t="s">
        <v>365</v>
      </c>
      <c r="H150" s="111" t="s">
        <v>1505</v>
      </c>
      <c r="I150" s="111" t="s">
        <v>1506</v>
      </c>
      <c r="J150" s="111" t="s">
        <v>388</v>
      </c>
      <c r="K150" s="63" t="s">
        <v>1172</v>
      </c>
      <c r="L150" s="111" t="s">
        <v>1475</v>
      </c>
      <c r="M150" s="111" t="s">
        <v>365</v>
      </c>
      <c r="N150" s="111" t="s">
        <v>365</v>
      </c>
      <c r="O150" s="112" t="s">
        <v>1507</v>
      </c>
      <c r="P150" s="64">
        <v>137</v>
      </c>
      <c r="Q150" s="111" t="s">
        <v>1508</v>
      </c>
      <c r="R150" s="111" t="s">
        <v>1509</v>
      </c>
      <c r="S150" s="111" t="s">
        <v>376</v>
      </c>
      <c r="T150" s="111" t="s">
        <v>1510</v>
      </c>
      <c r="U150" s="111" t="s">
        <v>1511</v>
      </c>
      <c r="V150" s="111" t="s">
        <v>1501</v>
      </c>
      <c r="W150" s="75">
        <v>44197</v>
      </c>
      <c r="X150" s="75">
        <v>44560</v>
      </c>
      <c r="Y150" s="78">
        <v>1</v>
      </c>
      <c r="Z150" s="76" t="s">
        <v>1512</v>
      </c>
      <c r="AA150" s="339">
        <v>1</v>
      </c>
      <c r="AB150" s="76" t="s">
        <v>1512</v>
      </c>
      <c r="AC150" s="78">
        <v>1</v>
      </c>
      <c r="AD150" s="76" t="s">
        <v>1512</v>
      </c>
      <c r="AE150" s="78">
        <v>1</v>
      </c>
      <c r="AF150" s="76" t="s">
        <v>1512</v>
      </c>
      <c r="AG150" s="77" t="s">
        <v>1470</v>
      </c>
      <c r="AH150" s="248">
        <v>1</v>
      </c>
      <c r="AI150" s="126">
        <f t="shared" si="31"/>
        <v>1</v>
      </c>
      <c r="AJ150" s="248" t="s">
        <v>1513</v>
      </c>
      <c r="AK150" s="369">
        <v>1</v>
      </c>
      <c r="AL150" s="126">
        <f>+AK150/Tabla3[[#This Row],[II Trimestre ]]</f>
        <v>1</v>
      </c>
      <c r="AM150" s="189" t="s">
        <v>1514</v>
      </c>
      <c r="AN150" s="189"/>
      <c r="AO150" s="189"/>
      <c r="AP150" s="189"/>
      <c r="AQ150" s="189"/>
      <c r="AR150" s="189"/>
      <c r="AS150" s="189"/>
      <c r="AT150" s="190"/>
      <c r="AU150" s="259">
        <f>+Tabla3[[#This Row],[I Trimestre ]]+Tabla3[[#This Row],[II Trimestre ]]+Tabla3[[#This Row],[III Trimestre ]]+Tabla3[[#This Row],[IV Trimestre ]]</f>
        <v>4</v>
      </c>
      <c r="AV150" s="259">
        <f>+AH150+AK150+AN150+AQ150</f>
        <v>2</v>
      </c>
      <c r="AW150" s="173">
        <f>+(AV150/AU150)</f>
        <v>0.5</v>
      </c>
      <c r="AX150" s="267"/>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c r="BS150" s="168"/>
      <c r="BT150" s="168"/>
      <c r="BU150" s="168"/>
      <c r="BV150" s="168"/>
      <c r="BW150" s="168"/>
      <c r="BX150" s="168"/>
      <c r="BY150" s="168"/>
      <c r="BZ150" s="168"/>
      <c r="CA150" s="168"/>
      <c r="CB150" s="168"/>
      <c r="CC150" s="168"/>
      <c r="CD150" s="168"/>
      <c r="CE150" s="168"/>
      <c r="CF150" s="168"/>
      <c r="CG150" s="168"/>
      <c r="CH150" s="168"/>
      <c r="CI150" s="168"/>
      <c r="CJ150" s="168"/>
      <c r="CK150" s="168"/>
      <c r="CL150" s="168"/>
      <c r="CM150" s="168"/>
      <c r="CN150" s="168"/>
      <c r="CO150" s="168"/>
      <c r="CP150" s="168"/>
      <c r="CQ150" s="168"/>
      <c r="CR150" s="168"/>
      <c r="CS150" s="168"/>
      <c r="CT150" s="168"/>
      <c r="CU150" s="168"/>
      <c r="CV150" s="168"/>
      <c r="CW150" s="168"/>
      <c r="CX150" s="168"/>
      <c r="CY150" s="168"/>
      <c r="CZ150" s="168"/>
      <c r="DA150" s="168"/>
      <c r="DB150" s="168"/>
      <c r="DC150" s="168"/>
      <c r="DD150" s="168"/>
      <c r="DE150" s="168"/>
      <c r="DF150" s="168"/>
      <c r="DG150" s="168"/>
      <c r="DH150" s="168"/>
      <c r="DI150" s="168"/>
      <c r="DJ150" s="168"/>
      <c r="DK150" s="168"/>
      <c r="DL150" s="168"/>
      <c r="DM150" s="168"/>
      <c r="DN150" s="168"/>
      <c r="DO150" s="168"/>
      <c r="DP150" s="168"/>
      <c r="DQ150" s="168"/>
      <c r="DR150" s="168"/>
      <c r="DS150" s="168"/>
      <c r="DT150" s="168"/>
      <c r="DU150" s="168"/>
      <c r="DV150" s="168"/>
      <c r="DW150" s="168"/>
      <c r="DX150" s="168"/>
      <c r="DY150" s="168"/>
      <c r="DZ150" s="168"/>
      <c r="EA150" s="168"/>
      <c r="EB150" s="168"/>
      <c r="EC150" s="168"/>
      <c r="ED150" s="168"/>
      <c r="EE150" s="168"/>
      <c r="EF150" s="168"/>
      <c r="EG150" s="168"/>
      <c r="EH150" s="168"/>
      <c r="EI150" s="168"/>
      <c r="EJ150" s="168"/>
      <c r="EK150" s="168"/>
      <c r="EL150" s="168"/>
      <c r="EM150" s="168"/>
      <c r="EN150" s="168"/>
      <c r="EO150" s="168"/>
      <c r="EP150" s="168"/>
      <c r="EQ150" s="168"/>
      <c r="ER150" s="168"/>
      <c r="ES150" s="168"/>
      <c r="ET150" s="168"/>
      <c r="EU150" s="168"/>
      <c r="EV150" s="168"/>
      <c r="EW150" s="168"/>
      <c r="EX150" s="168"/>
      <c r="EY150" s="168"/>
      <c r="EZ150" s="168"/>
      <c r="FA150" s="168"/>
      <c r="FB150" s="168"/>
      <c r="FC150" s="168"/>
      <c r="FD150" s="168"/>
      <c r="FE150" s="168"/>
      <c r="FF150" s="168"/>
      <c r="FG150" s="168"/>
      <c r="FH150" s="168"/>
      <c r="FI150" s="168"/>
      <c r="FJ150" s="168"/>
      <c r="FK150" s="168"/>
      <c r="FL150" s="168"/>
      <c r="FM150" s="168"/>
      <c r="FN150" s="168"/>
      <c r="FO150" s="168"/>
      <c r="FP150" s="168"/>
      <c r="FQ150" s="168"/>
      <c r="FR150" s="168"/>
      <c r="FS150" s="168"/>
      <c r="FT150" s="168"/>
      <c r="FU150" s="168"/>
      <c r="FV150" s="168"/>
      <c r="FW150" s="168"/>
      <c r="FX150" s="168"/>
      <c r="FY150" s="168"/>
      <c r="FZ150" s="168"/>
      <c r="GA150" s="168"/>
      <c r="GB150" s="168"/>
      <c r="GC150" s="168"/>
      <c r="GD150" s="168"/>
      <c r="GE150" s="168"/>
      <c r="GF150" s="168"/>
      <c r="GG150" s="168"/>
      <c r="GH150" s="168"/>
      <c r="GI150" s="168"/>
      <c r="GJ150" s="168"/>
      <c r="GK150" s="168"/>
      <c r="GL150" s="168"/>
      <c r="GM150" s="168"/>
      <c r="GN150" s="168"/>
      <c r="GO150" s="168"/>
      <c r="GP150" s="168"/>
      <c r="GQ150" s="168"/>
      <c r="GR150" s="168"/>
      <c r="GS150" s="168"/>
      <c r="GT150" s="168"/>
      <c r="GU150" s="168"/>
      <c r="GV150" s="168"/>
      <c r="GW150" s="168"/>
      <c r="GX150" s="168"/>
      <c r="GY150" s="168"/>
    </row>
    <row r="151" spans="1:207" s="154" customFormat="1" ht="153" x14ac:dyDescent="0.25">
      <c r="A151" s="168"/>
      <c r="B151" s="111" t="s">
        <v>365</v>
      </c>
      <c r="C151" s="70" t="s">
        <v>366</v>
      </c>
      <c r="D151" s="63" t="s">
        <v>367</v>
      </c>
      <c r="E151" s="70" t="s">
        <v>368</v>
      </c>
      <c r="F151" s="63" t="s">
        <v>369</v>
      </c>
      <c r="G151" s="117" t="s">
        <v>365</v>
      </c>
      <c r="H151" s="111" t="s">
        <v>441</v>
      </c>
      <c r="I151" s="111" t="s">
        <v>1084</v>
      </c>
      <c r="J151" s="111" t="s">
        <v>388</v>
      </c>
      <c r="K151" s="111" t="s">
        <v>365</v>
      </c>
      <c r="L151" s="111" t="s">
        <v>365</v>
      </c>
      <c r="M151" s="111" t="s">
        <v>365</v>
      </c>
      <c r="N151" s="111" t="s">
        <v>365</v>
      </c>
      <c r="O151" s="112" t="s">
        <v>1515</v>
      </c>
      <c r="P151" s="64">
        <v>138</v>
      </c>
      <c r="Q151" s="111" t="s">
        <v>1516</v>
      </c>
      <c r="R151" s="111" t="s">
        <v>1517</v>
      </c>
      <c r="S151" s="111" t="s">
        <v>658</v>
      </c>
      <c r="T151" s="111" t="s">
        <v>1518</v>
      </c>
      <c r="U151" s="111" t="s">
        <v>1519</v>
      </c>
      <c r="V151" s="111" t="s">
        <v>1520</v>
      </c>
      <c r="W151" s="75">
        <v>44378</v>
      </c>
      <c r="X151" s="75">
        <v>44560</v>
      </c>
      <c r="Y151" s="76">
        <v>0</v>
      </c>
      <c r="Z151" s="76" t="s">
        <v>365</v>
      </c>
      <c r="AA151" s="76">
        <v>0</v>
      </c>
      <c r="AB151" s="76" t="s">
        <v>365</v>
      </c>
      <c r="AC151" s="76">
        <v>0.5</v>
      </c>
      <c r="AD151" s="76" t="s">
        <v>1521</v>
      </c>
      <c r="AE151" s="76">
        <v>1</v>
      </c>
      <c r="AF151" s="76" t="s">
        <v>1521</v>
      </c>
      <c r="AG151" s="77" t="s">
        <v>1470</v>
      </c>
      <c r="AH151" s="244"/>
      <c r="AI151" s="248"/>
      <c r="AJ151" s="248"/>
      <c r="AK151" s="201">
        <v>0</v>
      </c>
      <c r="AL151" s="126">
        <v>0</v>
      </c>
      <c r="AM151" s="321" t="s">
        <v>1522</v>
      </c>
      <c r="AN151" s="201"/>
      <c r="AO151" s="189"/>
      <c r="AP151" s="189"/>
      <c r="AQ151" s="201"/>
      <c r="AR151" s="189"/>
      <c r="AS151" s="189"/>
      <c r="AT151" s="190"/>
      <c r="AU151" s="261">
        <f>+Tabla3[[#This Row],[IV Trimestre ]]</f>
        <v>1</v>
      </c>
      <c r="AV151" s="262">
        <f>+(AH151+AK151+AN151+AQ151)</f>
        <v>0</v>
      </c>
      <c r="AW151" s="173">
        <f t="shared" ref="AW151:AW152" si="35">+(AV151/AU151)</f>
        <v>0</v>
      </c>
      <c r="AX151" s="267"/>
      <c r="AY151" s="168"/>
      <c r="AZ151" s="168"/>
      <c r="BA151" s="168"/>
      <c r="BB151" s="168"/>
      <c r="BC151" s="168"/>
      <c r="BD151" s="168"/>
      <c r="BE151" s="168"/>
      <c r="BF151" s="168"/>
      <c r="BG151" s="168"/>
      <c r="BH151" s="168"/>
      <c r="BI151" s="168"/>
      <c r="BJ151" s="168"/>
      <c r="BK151" s="168"/>
      <c r="BL151" s="168"/>
      <c r="BM151" s="168"/>
      <c r="BN151" s="168"/>
      <c r="BO151" s="168"/>
      <c r="BP151" s="168"/>
      <c r="BQ151" s="168"/>
      <c r="BR151" s="168"/>
      <c r="BS151" s="168"/>
      <c r="BT151" s="168"/>
      <c r="BU151" s="168"/>
      <c r="BV151" s="168"/>
      <c r="BW151" s="168"/>
      <c r="BX151" s="168"/>
      <c r="BY151" s="168"/>
      <c r="BZ151" s="168"/>
      <c r="CA151" s="168"/>
      <c r="CB151" s="168"/>
      <c r="CC151" s="168"/>
      <c r="CD151" s="168"/>
      <c r="CE151" s="168"/>
      <c r="CF151" s="168"/>
      <c r="CG151" s="168"/>
      <c r="CH151" s="168"/>
      <c r="CI151" s="168"/>
      <c r="CJ151" s="168"/>
      <c r="CK151" s="168"/>
      <c r="CL151" s="168"/>
      <c r="CM151" s="168"/>
      <c r="CN151" s="168"/>
      <c r="CO151" s="168"/>
      <c r="CP151" s="168"/>
      <c r="CQ151" s="168"/>
      <c r="CR151" s="168"/>
      <c r="CS151" s="168"/>
      <c r="CT151" s="168"/>
      <c r="CU151" s="168"/>
      <c r="CV151" s="168"/>
      <c r="CW151" s="168"/>
      <c r="CX151" s="168"/>
      <c r="CY151" s="168"/>
      <c r="CZ151" s="168"/>
      <c r="DA151" s="168"/>
      <c r="DB151" s="168"/>
      <c r="DC151" s="168"/>
      <c r="DD151" s="168"/>
      <c r="DE151" s="168"/>
      <c r="DF151" s="168"/>
      <c r="DG151" s="168"/>
      <c r="DH151" s="168"/>
      <c r="DI151" s="168"/>
      <c r="DJ151" s="168"/>
      <c r="DK151" s="168"/>
      <c r="DL151" s="168"/>
      <c r="DM151" s="168"/>
      <c r="DN151" s="168"/>
      <c r="DO151" s="168"/>
      <c r="DP151" s="168"/>
      <c r="DQ151" s="168"/>
      <c r="DR151" s="168"/>
      <c r="DS151" s="168"/>
      <c r="DT151" s="168"/>
      <c r="DU151" s="168"/>
      <c r="DV151" s="168"/>
      <c r="DW151" s="168"/>
      <c r="DX151" s="168"/>
      <c r="DY151" s="168"/>
      <c r="DZ151" s="168"/>
      <c r="EA151" s="168"/>
      <c r="EB151" s="168"/>
      <c r="EC151" s="168"/>
      <c r="ED151" s="168"/>
      <c r="EE151" s="168"/>
      <c r="EF151" s="168"/>
      <c r="EG151" s="168"/>
      <c r="EH151" s="168"/>
      <c r="EI151" s="168"/>
      <c r="EJ151" s="168"/>
      <c r="EK151" s="168"/>
      <c r="EL151" s="168"/>
      <c r="EM151" s="168"/>
      <c r="EN151" s="168"/>
      <c r="EO151" s="168"/>
      <c r="EP151" s="168"/>
      <c r="EQ151" s="168"/>
      <c r="ER151" s="168"/>
      <c r="ES151" s="168"/>
      <c r="ET151" s="168"/>
      <c r="EU151" s="168"/>
      <c r="EV151" s="168"/>
      <c r="EW151" s="168"/>
      <c r="EX151" s="168"/>
      <c r="EY151" s="168"/>
      <c r="EZ151" s="168"/>
      <c r="FA151" s="168"/>
      <c r="FB151" s="168"/>
      <c r="FC151" s="168"/>
      <c r="FD151" s="168"/>
      <c r="FE151" s="168"/>
      <c r="FF151" s="168"/>
      <c r="FG151" s="168"/>
      <c r="FH151" s="168"/>
      <c r="FI151" s="168"/>
      <c r="FJ151" s="168"/>
      <c r="FK151" s="168"/>
      <c r="FL151" s="168"/>
      <c r="FM151" s="168"/>
      <c r="FN151" s="168"/>
      <c r="FO151" s="168"/>
      <c r="FP151" s="168"/>
      <c r="FQ151" s="168"/>
      <c r="FR151" s="168"/>
      <c r="FS151" s="168"/>
      <c r="FT151" s="168"/>
      <c r="FU151" s="168"/>
      <c r="FV151" s="168"/>
      <c r="FW151" s="168"/>
      <c r="FX151" s="168"/>
      <c r="FY151" s="168"/>
      <c r="FZ151" s="168"/>
      <c r="GA151" s="168"/>
      <c r="GB151" s="168"/>
      <c r="GC151" s="168"/>
      <c r="GD151" s="168"/>
      <c r="GE151" s="168"/>
      <c r="GF151" s="168"/>
      <c r="GG151" s="168"/>
      <c r="GH151" s="168"/>
      <c r="GI151" s="168"/>
      <c r="GJ151" s="168"/>
      <c r="GK151" s="168"/>
      <c r="GL151" s="168"/>
      <c r="GM151" s="168"/>
      <c r="GN151" s="168"/>
      <c r="GO151" s="168"/>
      <c r="GP151" s="168"/>
      <c r="GQ151" s="168"/>
      <c r="GR151" s="168"/>
      <c r="GS151" s="168"/>
      <c r="GT151" s="168"/>
      <c r="GU151" s="168"/>
      <c r="GV151" s="168"/>
      <c r="GW151" s="168"/>
      <c r="GX151" s="168"/>
      <c r="GY151" s="168"/>
    </row>
    <row r="152" spans="1:207" s="154" customFormat="1" ht="140.25" x14ac:dyDescent="0.25">
      <c r="A152" s="168"/>
      <c r="B152" s="111" t="s">
        <v>365</v>
      </c>
      <c r="C152" s="70" t="s">
        <v>366</v>
      </c>
      <c r="D152" s="63" t="s">
        <v>367</v>
      </c>
      <c r="E152" s="70" t="s">
        <v>368</v>
      </c>
      <c r="F152" s="63" t="s">
        <v>369</v>
      </c>
      <c r="G152" s="117" t="s">
        <v>365</v>
      </c>
      <c r="H152" s="111" t="s">
        <v>441</v>
      </c>
      <c r="I152" s="111" t="s">
        <v>1084</v>
      </c>
      <c r="J152" s="111" t="s">
        <v>388</v>
      </c>
      <c r="K152" s="111" t="s">
        <v>365</v>
      </c>
      <c r="L152" s="111" t="s">
        <v>365</v>
      </c>
      <c r="M152" s="111" t="s">
        <v>365</v>
      </c>
      <c r="N152" s="111" t="s">
        <v>365</v>
      </c>
      <c r="O152" s="112" t="s">
        <v>1523</v>
      </c>
      <c r="P152" s="64">
        <v>139</v>
      </c>
      <c r="Q152" s="111" t="s">
        <v>1524</v>
      </c>
      <c r="R152" s="111" t="s">
        <v>1525</v>
      </c>
      <c r="S152" s="111" t="s">
        <v>658</v>
      </c>
      <c r="T152" s="111" t="s">
        <v>1526</v>
      </c>
      <c r="U152" s="111" t="s">
        <v>1527</v>
      </c>
      <c r="V152" s="111" t="s">
        <v>1528</v>
      </c>
      <c r="W152" s="75">
        <v>44378</v>
      </c>
      <c r="X152" s="75">
        <v>44560</v>
      </c>
      <c r="Y152" s="76">
        <v>0</v>
      </c>
      <c r="Z152" s="76" t="s">
        <v>365</v>
      </c>
      <c r="AA152" s="76">
        <v>0</v>
      </c>
      <c r="AB152" s="76" t="s">
        <v>365</v>
      </c>
      <c r="AC152" s="76">
        <v>0.8</v>
      </c>
      <c r="AD152" s="76" t="s">
        <v>1529</v>
      </c>
      <c r="AE152" s="76">
        <v>1</v>
      </c>
      <c r="AF152" s="76" t="s">
        <v>1529</v>
      </c>
      <c r="AG152" s="77" t="s">
        <v>1470</v>
      </c>
      <c r="AH152" s="244"/>
      <c r="AI152" s="248"/>
      <c r="AJ152" s="248"/>
      <c r="AK152" s="201">
        <v>0</v>
      </c>
      <c r="AL152" s="126">
        <v>0</v>
      </c>
      <c r="AM152" s="321" t="s">
        <v>1522</v>
      </c>
      <c r="AN152" s="201"/>
      <c r="AO152" s="189"/>
      <c r="AP152" s="189"/>
      <c r="AQ152" s="201"/>
      <c r="AR152" s="189"/>
      <c r="AS152" s="189"/>
      <c r="AT152" s="190"/>
      <c r="AU152" s="261">
        <f>+Tabla3[[#This Row],[IV Trimestre ]]</f>
        <v>1</v>
      </c>
      <c r="AV152" s="262">
        <f>+(AH152+AK152+AN152+AQ152)</f>
        <v>0</v>
      </c>
      <c r="AW152" s="173">
        <f t="shared" si="35"/>
        <v>0</v>
      </c>
      <c r="AX152" s="267"/>
      <c r="AY152" s="168"/>
      <c r="AZ152" s="168"/>
      <c r="BA152" s="168"/>
      <c r="BB152" s="168"/>
      <c r="BC152" s="168"/>
      <c r="BD152" s="168"/>
      <c r="BE152" s="168"/>
      <c r="BF152" s="168"/>
      <c r="BG152" s="168"/>
      <c r="BH152" s="168"/>
      <c r="BI152" s="168"/>
      <c r="BJ152" s="168"/>
      <c r="BK152" s="168"/>
      <c r="BL152" s="168"/>
      <c r="BM152" s="168"/>
      <c r="BN152" s="168"/>
      <c r="BO152" s="168"/>
      <c r="BP152" s="168"/>
      <c r="BQ152" s="168"/>
      <c r="BR152" s="168"/>
      <c r="BS152" s="168"/>
      <c r="BT152" s="168"/>
      <c r="BU152" s="168"/>
      <c r="BV152" s="168"/>
      <c r="BW152" s="168"/>
      <c r="BX152" s="168"/>
      <c r="BY152" s="168"/>
      <c r="BZ152" s="168"/>
      <c r="CA152" s="168"/>
      <c r="CB152" s="168"/>
      <c r="CC152" s="168"/>
      <c r="CD152" s="168"/>
      <c r="CE152" s="168"/>
      <c r="CF152" s="168"/>
      <c r="CG152" s="168"/>
      <c r="CH152" s="168"/>
      <c r="CI152" s="168"/>
      <c r="CJ152" s="168"/>
      <c r="CK152" s="168"/>
      <c r="CL152" s="168"/>
      <c r="CM152" s="168"/>
      <c r="CN152" s="168"/>
      <c r="CO152" s="168"/>
      <c r="CP152" s="168"/>
      <c r="CQ152" s="168"/>
      <c r="CR152" s="168"/>
      <c r="CS152" s="168"/>
      <c r="CT152" s="168"/>
      <c r="CU152" s="168"/>
      <c r="CV152" s="168"/>
      <c r="CW152" s="168"/>
      <c r="CX152" s="168"/>
      <c r="CY152" s="168"/>
      <c r="CZ152" s="168"/>
      <c r="DA152" s="168"/>
      <c r="DB152" s="168"/>
      <c r="DC152" s="168"/>
      <c r="DD152" s="168"/>
      <c r="DE152" s="168"/>
      <c r="DF152" s="168"/>
      <c r="DG152" s="168"/>
      <c r="DH152" s="168"/>
      <c r="DI152" s="168"/>
      <c r="DJ152" s="168"/>
      <c r="DK152" s="168"/>
      <c r="DL152" s="168"/>
      <c r="DM152" s="168"/>
      <c r="DN152" s="168"/>
      <c r="DO152" s="168"/>
      <c r="DP152" s="168"/>
      <c r="DQ152" s="168"/>
      <c r="DR152" s="168"/>
      <c r="DS152" s="168"/>
      <c r="DT152" s="168"/>
      <c r="DU152" s="168"/>
      <c r="DV152" s="168"/>
      <c r="DW152" s="168"/>
      <c r="DX152" s="168"/>
      <c r="DY152" s="168"/>
      <c r="DZ152" s="168"/>
      <c r="EA152" s="168"/>
      <c r="EB152" s="168"/>
      <c r="EC152" s="168"/>
      <c r="ED152" s="168"/>
      <c r="EE152" s="168"/>
      <c r="EF152" s="168"/>
      <c r="EG152" s="168"/>
      <c r="EH152" s="168"/>
      <c r="EI152" s="168"/>
      <c r="EJ152" s="168"/>
      <c r="EK152" s="168"/>
      <c r="EL152" s="168"/>
      <c r="EM152" s="168"/>
      <c r="EN152" s="168"/>
      <c r="EO152" s="168"/>
      <c r="EP152" s="168"/>
      <c r="EQ152" s="168"/>
      <c r="ER152" s="168"/>
      <c r="ES152" s="168"/>
      <c r="ET152" s="168"/>
      <c r="EU152" s="168"/>
      <c r="EV152" s="168"/>
      <c r="EW152" s="168"/>
      <c r="EX152" s="168"/>
      <c r="EY152" s="168"/>
      <c r="EZ152" s="168"/>
      <c r="FA152" s="168"/>
      <c r="FB152" s="168"/>
      <c r="FC152" s="168"/>
      <c r="FD152" s="168"/>
      <c r="FE152" s="168"/>
      <c r="FF152" s="168"/>
      <c r="FG152" s="168"/>
      <c r="FH152" s="168"/>
      <c r="FI152" s="168"/>
      <c r="FJ152" s="168"/>
      <c r="FK152" s="168"/>
      <c r="FL152" s="168"/>
      <c r="FM152" s="168"/>
      <c r="FN152" s="168"/>
      <c r="FO152" s="168"/>
      <c r="FP152" s="168"/>
      <c r="FQ152" s="168"/>
      <c r="FR152" s="168"/>
      <c r="FS152" s="168"/>
      <c r="FT152" s="168"/>
      <c r="FU152" s="168"/>
      <c r="FV152" s="168"/>
      <c r="FW152" s="168"/>
      <c r="FX152" s="168"/>
      <c r="FY152" s="168"/>
      <c r="FZ152" s="168"/>
      <c r="GA152" s="168"/>
      <c r="GB152" s="168"/>
      <c r="GC152" s="168"/>
      <c r="GD152" s="168"/>
      <c r="GE152" s="168"/>
      <c r="GF152" s="168"/>
      <c r="GG152" s="168"/>
      <c r="GH152" s="168"/>
      <c r="GI152" s="168"/>
      <c r="GJ152" s="168"/>
      <c r="GK152" s="168"/>
      <c r="GL152" s="168"/>
      <c r="GM152" s="168"/>
      <c r="GN152" s="168"/>
      <c r="GO152" s="168"/>
      <c r="GP152" s="168"/>
      <c r="GQ152" s="168"/>
      <c r="GR152" s="168"/>
      <c r="GS152" s="168"/>
      <c r="GT152" s="168"/>
      <c r="GU152" s="168"/>
      <c r="GV152" s="168"/>
      <c r="GW152" s="168"/>
      <c r="GX152" s="168"/>
      <c r="GY152" s="168"/>
    </row>
    <row r="153" spans="1:207" s="154" customFormat="1" ht="127.5" x14ac:dyDescent="0.25">
      <c r="A153" s="168"/>
      <c r="B153" s="111" t="s">
        <v>365</v>
      </c>
      <c r="C153" s="70" t="s">
        <v>366</v>
      </c>
      <c r="D153" s="63" t="s">
        <v>367</v>
      </c>
      <c r="E153" s="70" t="s">
        <v>840</v>
      </c>
      <c r="F153" s="63" t="s">
        <v>369</v>
      </c>
      <c r="G153" s="117" t="s">
        <v>365</v>
      </c>
      <c r="H153" s="111" t="s">
        <v>441</v>
      </c>
      <c r="I153" s="111" t="s">
        <v>1530</v>
      </c>
      <c r="J153" s="111" t="s">
        <v>388</v>
      </c>
      <c r="K153" s="111" t="s">
        <v>365</v>
      </c>
      <c r="L153" s="111" t="s">
        <v>365</v>
      </c>
      <c r="M153" s="111" t="s">
        <v>365</v>
      </c>
      <c r="N153" s="111" t="s">
        <v>365</v>
      </c>
      <c r="O153" s="112" t="s">
        <v>1531</v>
      </c>
      <c r="P153" s="64">
        <v>140</v>
      </c>
      <c r="Q153" s="111" t="s">
        <v>1532</v>
      </c>
      <c r="R153" s="111" t="s">
        <v>1533</v>
      </c>
      <c r="S153" s="111" t="s">
        <v>376</v>
      </c>
      <c r="T153" s="111" t="s">
        <v>1534</v>
      </c>
      <c r="U153" s="111" t="s">
        <v>1535</v>
      </c>
      <c r="V153" s="111" t="s">
        <v>1536</v>
      </c>
      <c r="W153" s="75">
        <v>44197</v>
      </c>
      <c r="X153" s="75">
        <v>44561</v>
      </c>
      <c r="Y153" s="78">
        <v>3</v>
      </c>
      <c r="Z153" s="76" t="s">
        <v>1537</v>
      </c>
      <c r="AA153" s="339">
        <v>3</v>
      </c>
      <c r="AB153" s="76" t="s">
        <v>1537</v>
      </c>
      <c r="AC153" s="78">
        <v>3</v>
      </c>
      <c r="AD153" s="76" t="s">
        <v>1537</v>
      </c>
      <c r="AE153" s="78">
        <v>3</v>
      </c>
      <c r="AF153" s="76" t="s">
        <v>1537</v>
      </c>
      <c r="AG153" s="77" t="s">
        <v>1470</v>
      </c>
      <c r="AH153" s="248">
        <v>3</v>
      </c>
      <c r="AI153" s="126">
        <f>+AH153/Y153</f>
        <v>1</v>
      </c>
      <c r="AJ153" s="248" t="s">
        <v>1538</v>
      </c>
      <c r="AK153" s="369">
        <v>3</v>
      </c>
      <c r="AL153" s="126">
        <f>+AK153/Tabla3[[#This Row],[II Trimestre ]]</f>
        <v>1</v>
      </c>
      <c r="AM153" s="189" t="s">
        <v>1539</v>
      </c>
      <c r="AN153" s="189"/>
      <c r="AO153" s="189"/>
      <c r="AP153" s="189"/>
      <c r="AQ153" s="189"/>
      <c r="AR153" s="189"/>
      <c r="AS153" s="189"/>
      <c r="AT153" s="190"/>
      <c r="AU153" s="259">
        <f>+Tabla3[[#This Row],[I Trimestre ]]+Tabla3[[#This Row],[II Trimestre ]]+Tabla3[[#This Row],[III Trimestre ]]+Tabla3[[#This Row],[IV Trimestre ]]</f>
        <v>12</v>
      </c>
      <c r="AV153" s="259">
        <f>+AH153+AK153+AN153+AQ153</f>
        <v>6</v>
      </c>
      <c r="AW153" s="173">
        <f>+(AV153/AU153)</f>
        <v>0.5</v>
      </c>
      <c r="AX153" s="267"/>
      <c r="AY153" s="168"/>
      <c r="AZ153" s="168"/>
      <c r="BA153" s="168"/>
      <c r="BB153" s="168"/>
      <c r="BC153" s="168"/>
      <c r="BD153" s="168"/>
      <c r="BE153" s="168"/>
      <c r="BF153" s="168"/>
      <c r="BG153" s="168"/>
      <c r="BH153" s="168"/>
      <c r="BI153" s="168"/>
      <c r="BJ153" s="168"/>
      <c r="BK153" s="168"/>
      <c r="BL153" s="168"/>
      <c r="BM153" s="168"/>
      <c r="BN153" s="168"/>
      <c r="BO153" s="168"/>
      <c r="BP153" s="168"/>
      <c r="BQ153" s="168"/>
      <c r="BR153" s="168"/>
      <c r="BS153" s="168"/>
      <c r="BT153" s="168"/>
      <c r="BU153" s="168"/>
      <c r="BV153" s="168"/>
      <c r="BW153" s="168"/>
      <c r="BX153" s="168"/>
      <c r="BY153" s="168"/>
      <c r="BZ153" s="168"/>
      <c r="CA153" s="168"/>
      <c r="CB153" s="168"/>
      <c r="CC153" s="168"/>
      <c r="CD153" s="168"/>
      <c r="CE153" s="168"/>
      <c r="CF153" s="168"/>
      <c r="CG153" s="168"/>
      <c r="CH153" s="168"/>
      <c r="CI153" s="168"/>
      <c r="CJ153" s="168"/>
      <c r="CK153" s="168"/>
      <c r="CL153" s="168"/>
      <c r="CM153" s="168"/>
      <c r="CN153" s="168"/>
      <c r="CO153" s="168"/>
      <c r="CP153" s="168"/>
      <c r="CQ153" s="168"/>
      <c r="CR153" s="168"/>
      <c r="CS153" s="168"/>
      <c r="CT153" s="168"/>
      <c r="CU153" s="168"/>
      <c r="CV153" s="168"/>
      <c r="CW153" s="168"/>
      <c r="CX153" s="168"/>
      <c r="CY153" s="168"/>
      <c r="CZ153" s="168"/>
      <c r="DA153" s="168"/>
      <c r="DB153" s="168"/>
      <c r="DC153" s="168"/>
      <c r="DD153" s="168"/>
      <c r="DE153" s="168"/>
      <c r="DF153" s="168"/>
      <c r="DG153" s="168"/>
      <c r="DH153" s="168"/>
      <c r="DI153" s="168"/>
      <c r="DJ153" s="168"/>
      <c r="DK153" s="168"/>
      <c r="DL153" s="168"/>
      <c r="DM153" s="168"/>
      <c r="DN153" s="168"/>
      <c r="DO153" s="168"/>
      <c r="DP153" s="168"/>
      <c r="DQ153" s="168"/>
      <c r="DR153" s="168"/>
      <c r="DS153" s="168"/>
      <c r="DT153" s="168"/>
      <c r="DU153" s="168"/>
      <c r="DV153" s="168"/>
      <c r="DW153" s="168"/>
      <c r="DX153" s="168"/>
      <c r="DY153" s="168"/>
      <c r="DZ153" s="168"/>
      <c r="EA153" s="168"/>
      <c r="EB153" s="168"/>
      <c r="EC153" s="168"/>
      <c r="ED153" s="168"/>
      <c r="EE153" s="168"/>
      <c r="EF153" s="168"/>
      <c r="EG153" s="168"/>
      <c r="EH153" s="168"/>
      <c r="EI153" s="168"/>
      <c r="EJ153" s="168"/>
      <c r="EK153" s="168"/>
      <c r="EL153" s="168"/>
      <c r="EM153" s="168"/>
      <c r="EN153" s="168"/>
      <c r="EO153" s="168"/>
      <c r="EP153" s="168"/>
      <c r="EQ153" s="168"/>
      <c r="ER153" s="168"/>
      <c r="ES153" s="168"/>
      <c r="ET153" s="168"/>
      <c r="EU153" s="168"/>
      <c r="EV153" s="168"/>
      <c r="EW153" s="168"/>
      <c r="EX153" s="168"/>
      <c r="EY153" s="168"/>
      <c r="EZ153" s="168"/>
      <c r="FA153" s="168"/>
      <c r="FB153" s="168"/>
      <c r="FC153" s="168"/>
      <c r="FD153" s="168"/>
      <c r="FE153" s="168"/>
      <c r="FF153" s="168"/>
      <c r="FG153" s="168"/>
      <c r="FH153" s="168"/>
      <c r="FI153" s="168"/>
      <c r="FJ153" s="168"/>
      <c r="FK153" s="168"/>
      <c r="FL153" s="168"/>
      <c r="FM153" s="168"/>
      <c r="FN153" s="168"/>
      <c r="FO153" s="168"/>
      <c r="FP153" s="168"/>
      <c r="FQ153" s="168"/>
      <c r="FR153" s="168"/>
      <c r="FS153" s="168"/>
      <c r="FT153" s="168"/>
      <c r="FU153" s="168"/>
      <c r="FV153" s="168"/>
      <c r="FW153" s="168"/>
      <c r="FX153" s="168"/>
      <c r="FY153" s="168"/>
      <c r="FZ153" s="168"/>
      <c r="GA153" s="168"/>
      <c r="GB153" s="168"/>
      <c r="GC153" s="168"/>
      <c r="GD153" s="168"/>
      <c r="GE153" s="168"/>
      <c r="GF153" s="168"/>
      <c r="GG153" s="168"/>
      <c r="GH153" s="168"/>
      <c r="GI153" s="168"/>
      <c r="GJ153" s="168"/>
      <c r="GK153" s="168"/>
      <c r="GL153" s="168"/>
      <c r="GM153" s="168"/>
      <c r="GN153" s="168"/>
      <c r="GO153" s="168"/>
      <c r="GP153" s="168"/>
      <c r="GQ153" s="168"/>
      <c r="GR153" s="168"/>
      <c r="GS153" s="168"/>
      <c r="GT153" s="168"/>
      <c r="GU153" s="168"/>
      <c r="GV153" s="168"/>
      <c r="GW153" s="168"/>
      <c r="GX153" s="168"/>
      <c r="GY153" s="168"/>
    </row>
    <row r="154" spans="1:207" s="154" customFormat="1" ht="114.75" x14ac:dyDescent="0.25">
      <c r="A154" s="168"/>
      <c r="B154" s="111" t="s">
        <v>365</v>
      </c>
      <c r="C154" s="70" t="s">
        <v>366</v>
      </c>
      <c r="D154" s="63" t="s">
        <v>367</v>
      </c>
      <c r="E154" s="70" t="s">
        <v>840</v>
      </c>
      <c r="F154" s="63" t="s">
        <v>841</v>
      </c>
      <c r="G154" s="117" t="s">
        <v>1540</v>
      </c>
      <c r="H154" s="111" t="s">
        <v>1541</v>
      </c>
      <c r="I154" s="111" t="s">
        <v>1542</v>
      </c>
      <c r="J154" s="111" t="s">
        <v>388</v>
      </c>
      <c r="K154" s="63" t="s">
        <v>1172</v>
      </c>
      <c r="L154" s="111" t="s">
        <v>1267</v>
      </c>
      <c r="M154" s="111" t="s">
        <v>365</v>
      </c>
      <c r="N154" s="111" t="s">
        <v>365</v>
      </c>
      <c r="O154" s="112" t="s">
        <v>1543</v>
      </c>
      <c r="P154" s="64">
        <v>141</v>
      </c>
      <c r="Q154" s="111" t="s">
        <v>1544</v>
      </c>
      <c r="R154" s="111" t="s">
        <v>1545</v>
      </c>
      <c r="S154" s="111" t="s">
        <v>833</v>
      </c>
      <c r="T154" s="111" t="s">
        <v>1546</v>
      </c>
      <c r="U154" s="111" t="s">
        <v>1547</v>
      </c>
      <c r="V154" s="111" t="s">
        <v>1548</v>
      </c>
      <c r="W154" s="75">
        <v>44197</v>
      </c>
      <c r="X154" s="75">
        <v>44561</v>
      </c>
      <c r="Y154" s="76">
        <v>0</v>
      </c>
      <c r="Z154" s="76" t="s">
        <v>365</v>
      </c>
      <c r="AA154" s="337">
        <v>1</v>
      </c>
      <c r="AB154" s="76" t="s">
        <v>1549</v>
      </c>
      <c r="AC154" s="76">
        <v>1</v>
      </c>
      <c r="AD154" s="76" t="s">
        <v>1549</v>
      </c>
      <c r="AE154" s="76">
        <v>1</v>
      </c>
      <c r="AF154" s="76" t="s">
        <v>1549</v>
      </c>
      <c r="AG154" s="77" t="s">
        <v>1470</v>
      </c>
      <c r="AH154" s="244"/>
      <c r="AI154" s="248"/>
      <c r="AJ154" s="248"/>
      <c r="AK154" s="370">
        <v>1</v>
      </c>
      <c r="AL154" s="126">
        <f>+AK154/Tabla3[[#This Row],[II Trimestre ]]</f>
        <v>1</v>
      </c>
      <c r="AM154" s="189" t="s">
        <v>1550</v>
      </c>
      <c r="AN154" s="201"/>
      <c r="AO154" s="189"/>
      <c r="AP154" s="189"/>
      <c r="AQ154" s="201"/>
      <c r="AR154" s="189"/>
      <c r="AS154" s="189"/>
      <c r="AT154" s="190"/>
      <c r="AU154" s="261">
        <f>+(Tabla3[[#This Row],[I Trimestre ]]+Tabla3[[#This Row],[II Trimestre ]]+Tabla3[[#This Row],[III Trimestre ]]+Tabla3[[#This Row],[IV Trimestre ]])/3</f>
        <v>1</v>
      </c>
      <c r="AV154" s="262">
        <f>+(AH154+AK154+AN154+AQ154)/4</f>
        <v>0.25</v>
      </c>
      <c r="AW154" s="173">
        <f>+(AV154/AU154)</f>
        <v>0.25</v>
      </c>
      <c r="AX154" s="267"/>
      <c r="AY154" s="168"/>
      <c r="AZ154" s="168"/>
      <c r="BA154" s="168"/>
      <c r="BB154" s="168"/>
      <c r="BC154" s="168"/>
      <c r="BD154" s="168"/>
      <c r="BE154" s="168"/>
      <c r="BF154" s="168"/>
      <c r="BG154" s="168"/>
      <c r="BH154" s="168"/>
      <c r="BI154" s="168"/>
      <c r="BJ154" s="168"/>
      <c r="BK154" s="168"/>
      <c r="BL154" s="168"/>
      <c r="BM154" s="168"/>
      <c r="BN154" s="168"/>
      <c r="BO154" s="168"/>
      <c r="BP154" s="168"/>
      <c r="BQ154" s="168"/>
      <c r="BR154" s="168"/>
      <c r="BS154" s="168"/>
      <c r="BT154" s="168"/>
      <c r="BU154" s="168"/>
      <c r="BV154" s="168"/>
      <c r="BW154" s="168"/>
      <c r="BX154" s="168"/>
      <c r="BY154" s="168"/>
      <c r="BZ154" s="168"/>
      <c r="CA154" s="168"/>
      <c r="CB154" s="168"/>
      <c r="CC154" s="168"/>
      <c r="CD154" s="168"/>
      <c r="CE154" s="168"/>
      <c r="CF154" s="168"/>
      <c r="CG154" s="168"/>
      <c r="CH154" s="168"/>
      <c r="CI154" s="168"/>
      <c r="CJ154" s="168"/>
      <c r="CK154" s="168"/>
      <c r="CL154" s="168"/>
      <c r="CM154" s="168"/>
      <c r="CN154" s="168"/>
      <c r="CO154" s="168"/>
      <c r="CP154" s="168"/>
      <c r="CQ154" s="168"/>
      <c r="CR154" s="168"/>
      <c r="CS154" s="168"/>
      <c r="CT154" s="168"/>
      <c r="CU154" s="168"/>
      <c r="CV154" s="168"/>
      <c r="CW154" s="168"/>
      <c r="CX154" s="168"/>
      <c r="CY154" s="168"/>
      <c r="CZ154" s="168"/>
      <c r="DA154" s="168"/>
      <c r="DB154" s="168"/>
      <c r="DC154" s="168"/>
      <c r="DD154" s="168"/>
      <c r="DE154" s="168"/>
      <c r="DF154" s="168"/>
      <c r="DG154" s="168"/>
      <c r="DH154" s="168"/>
      <c r="DI154" s="168"/>
      <c r="DJ154" s="168"/>
      <c r="DK154" s="168"/>
      <c r="DL154" s="168"/>
      <c r="DM154" s="168"/>
      <c r="DN154" s="168"/>
      <c r="DO154" s="168"/>
      <c r="DP154" s="168"/>
      <c r="DQ154" s="168"/>
      <c r="DR154" s="168"/>
      <c r="DS154" s="168"/>
      <c r="DT154" s="168"/>
      <c r="DU154" s="168"/>
      <c r="DV154" s="168"/>
      <c r="DW154" s="168"/>
      <c r="DX154" s="168"/>
      <c r="DY154" s="168"/>
      <c r="DZ154" s="168"/>
      <c r="EA154" s="168"/>
      <c r="EB154" s="168"/>
      <c r="EC154" s="168"/>
      <c r="ED154" s="168"/>
      <c r="EE154" s="168"/>
      <c r="EF154" s="168"/>
      <c r="EG154" s="168"/>
      <c r="EH154" s="168"/>
      <c r="EI154" s="168"/>
      <c r="EJ154" s="168"/>
      <c r="EK154" s="168"/>
      <c r="EL154" s="168"/>
      <c r="EM154" s="168"/>
      <c r="EN154" s="168"/>
      <c r="EO154" s="168"/>
      <c r="EP154" s="168"/>
      <c r="EQ154" s="168"/>
      <c r="ER154" s="168"/>
      <c r="ES154" s="168"/>
      <c r="ET154" s="168"/>
      <c r="EU154" s="168"/>
      <c r="EV154" s="168"/>
      <c r="EW154" s="168"/>
      <c r="EX154" s="168"/>
      <c r="EY154" s="168"/>
      <c r="EZ154" s="168"/>
      <c r="FA154" s="168"/>
      <c r="FB154" s="168"/>
      <c r="FC154" s="168"/>
      <c r="FD154" s="168"/>
      <c r="FE154" s="168"/>
      <c r="FF154" s="168"/>
      <c r="FG154" s="168"/>
      <c r="FH154" s="168"/>
      <c r="FI154" s="168"/>
      <c r="FJ154" s="168"/>
      <c r="FK154" s="168"/>
      <c r="FL154" s="168"/>
      <c r="FM154" s="168"/>
      <c r="FN154" s="168"/>
      <c r="FO154" s="168"/>
      <c r="FP154" s="168"/>
      <c r="FQ154" s="168"/>
      <c r="FR154" s="168"/>
      <c r="FS154" s="168"/>
      <c r="FT154" s="168"/>
      <c r="FU154" s="168"/>
      <c r="FV154" s="168"/>
      <c r="FW154" s="168"/>
      <c r="FX154" s="168"/>
      <c r="FY154" s="168"/>
      <c r="FZ154" s="168"/>
      <c r="GA154" s="168"/>
      <c r="GB154" s="168"/>
      <c r="GC154" s="168"/>
      <c r="GD154" s="168"/>
      <c r="GE154" s="168"/>
      <c r="GF154" s="168"/>
      <c r="GG154" s="168"/>
      <c r="GH154" s="168"/>
      <c r="GI154" s="168"/>
      <c r="GJ154" s="168"/>
      <c r="GK154" s="168"/>
      <c r="GL154" s="168"/>
      <c r="GM154" s="168"/>
      <c r="GN154" s="168"/>
      <c r="GO154" s="168"/>
      <c r="GP154" s="168"/>
      <c r="GQ154" s="168"/>
      <c r="GR154" s="168"/>
      <c r="GS154" s="168"/>
      <c r="GT154" s="168"/>
      <c r="GU154" s="168"/>
      <c r="GV154" s="168"/>
      <c r="GW154" s="168"/>
      <c r="GX154" s="168"/>
      <c r="GY154" s="168"/>
    </row>
    <row r="155" spans="1:207" s="154" customFormat="1" ht="382.5" x14ac:dyDescent="0.25">
      <c r="A155" s="168"/>
      <c r="B155" s="111" t="s">
        <v>365</v>
      </c>
      <c r="C155" s="70" t="s">
        <v>366</v>
      </c>
      <c r="D155" s="63" t="s">
        <v>367</v>
      </c>
      <c r="E155" s="70" t="s">
        <v>840</v>
      </c>
      <c r="F155" s="63" t="s">
        <v>369</v>
      </c>
      <c r="G155" s="117" t="s">
        <v>1461</v>
      </c>
      <c r="H155" s="111" t="s">
        <v>1541</v>
      </c>
      <c r="I155" s="111" t="s">
        <v>1542</v>
      </c>
      <c r="J155" s="111" t="s">
        <v>388</v>
      </c>
      <c r="K155" s="63" t="s">
        <v>1172</v>
      </c>
      <c r="L155" s="111" t="s">
        <v>1267</v>
      </c>
      <c r="M155" s="111" t="s">
        <v>166</v>
      </c>
      <c r="N155" s="111" t="s">
        <v>365</v>
      </c>
      <c r="O155" s="112" t="s">
        <v>1551</v>
      </c>
      <c r="P155" s="64">
        <v>142</v>
      </c>
      <c r="Q155" s="111" t="s">
        <v>1552</v>
      </c>
      <c r="R155" s="111" t="s">
        <v>1553</v>
      </c>
      <c r="S155" s="111" t="s">
        <v>376</v>
      </c>
      <c r="T155" s="111" t="s">
        <v>1554</v>
      </c>
      <c r="U155" s="111" t="s">
        <v>1555</v>
      </c>
      <c r="V155" s="111" t="s">
        <v>1556</v>
      </c>
      <c r="W155" s="75">
        <v>44197</v>
      </c>
      <c r="X155" s="75">
        <v>44285</v>
      </c>
      <c r="Y155" s="78">
        <v>1</v>
      </c>
      <c r="Z155" s="76" t="s">
        <v>1552</v>
      </c>
      <c r="AA155" s="78">
        <v>0</v>
      </c>
      <c r="AB155" s="76" t="s">
        <v>365</v>
      </c>
      <c r="AC155" s="78">
        <v>0</v>
      </c>
      <c r="AD155" s="76" t="s">
        <v>365</v>
      </c>
      <c r="AE155" s="78">
        <v>0</v>
      </c>
      <c r="AF155" s="76" t="s">
        <v>365</v>
      </c>
      <c r="AG155" s="77" t="s">
        <v>1470</v>
      </c>
      <c r="AH155" s="254">
        <v>1</v>
      </c>
      <c r="AI155" s="126">
        <f t="shared" ref="AI155:AI156" si="36">+AH155/Y155</f>
        <v>1</v>
      </c>
      <c r="AJ155" s="248" t="s">
        <v>1557</v>
      </c>
      <c r="AK155" s="189">
        <v>0</v>
      </c>
      <c r="AL155" s="126">
        <v>0</v>
      </c>
      <c r="AM155" s="189" t="s">
        <v>1372</v>
      </c>
      <c r="AN155" s="189"/>
      <c r="AO155" s="189"/>
      <c r="AP155" s="189"/>
      <c r="AQ155" s="189"/>
      <c r="AR155" s="189"/>
      <c r="AS155" s="189"/>
      <c r="AT155" s="190"/>
      <c r="AU155" s="259">
        <f>+Tabla3[[#This Row],[I Trimestre ]]+Tabla3[[#This Row],[II Trimestre ]]+Tabla3[[#This Row],[III Trimestre ]]+Tabla3[[#This Row],[IV Trimestre ]]</f>
        <v>1</v>
      </c>
      <c r="AV155" s="259">
        <f>+AH155+AK155+AN155+AQ155</f>
        <v>1</v>
      </c>
      <c r="AW155" s="173">
        <f>+(AV155/AU155)</f>
        <v>1</v>
      </c>
      <c r="AX155" s="267" t="s">
        <v>1373</v>
      </c>
      <c r="AY155" s="168"/>
      <c r="AZ155" s="168"/>
      <c r="BA155" s="168"/>
      <c r="BB155" s="168"/>
      <c r="BC155" s="168"/>
      <c r="BD155" s="168"/>
      <c r="BE155" s="168"/>
      <c r="BF155" s="168"/>
      <c r="BG155" s="168"/>
      <c r="BH155" s="168"/>
      <c r="BI155" s="168"/>
      <c r="BJ155" s="168"/>
      <c r="BK155" s="168"/>
      <c r="BL155" s="168"/>
      <c r="BM155" s="168"/>
      <c r="BN155" s="168"/>
      <c r="BO155" s="168"/>
      <c r="BP155" s="168"/>
      <c r="BQ155" s="168"/>
      <c r="BR155" s="168"/>
      <c r="BS155" s="168"/>
      <c r="BT155" s="168"/>
      <c r="BU155" s="168"/>
      <c r="BV155" s="168"/>
      <c r="BW155" s="168"/>
      <c r="BX155" s="168"/>
      <c r="BY155" s="168"/>
      <c r="BZ155" s="168"/>
      <c r="CA155" s="168"/>
      <c r="CB155" s="168"/>
      <c r="CC155" s="168"/>
      <c r="CD155" s="168"/>
      <c r="CE155" s="168"/>
      <c r="CF155" s="168"/>
      <c r="CG155" s="168"/>
      <c r="CH155" s="168"/>
      <c r="CI155" s="168"/>
      <c r="CJ155" s="168"/>
      <c r="CK155" s="168"/>
      <c r="CL155" s="168"/>
      <c r="CM155" s="168"/>
      <c r="CN155" s="168"/>
      <c r="CO155" s="168"/>
      <c r="CP155" s="168"/>
      <c r="CQ155" s="168"/>
      <c r="CR155" s="168"/>
      <c r="CS155" s="168"/>
      <c r="CT155" s="168"/>
      <c r="CU155" s="168"/>
      <c r="CV155" s="168"/>
      <c r="CW155" s="168"/>
      <c r="CX155" s="168"/>
      <c r="CY155" s="168"/>
      <c r="CZ155" s="168"/>
      <c r="DA155" s="168"/>
      <c r="DB155" s="168"/>
      <c r="DC155" s="168"/>
      <c r="DD155" s="168"/>
      <c r="DE155" s="168"/>
      <c r="DF155" s="168"/>
      <c r="DG155" s="168"/>
      <c r="DH155" s="168"/>
      <c r="DI155" s="168"/>
      <c r="DJ155" s="168"/>
      <c r="DK155" s="168"/>
      <c r="DL155" s="168"/>
      <c r="DM155" s="168"/>
      <c r="DN155" s="168"/>
      <c r="DO155" s="168"/>
      <c r="DP155" s="168"/>
      <c r="DQ155" s="168"/>
      <c r="DR155" s="168"/>
      <c r="DS155" s="168"/>
      <c r="DT155" s="168"/>
      <c r="DU155" s="168"/>
      <c r="DV155" s="168"/>
      <c r="DW155" s="168"/>
      <c r="DX155" s="168"/>
      <c r="DY155" s="168"/>
      <c r="DZ155" s="168"/>
      <c r="EA155" s="168"/>
      <c r="EB155" s="168"/>
      <c r="EC155" s="168"/>
      <c r="ED155" s="168"/>
      <c r="EE155" s="168"/>
      <c r="EF155" s="168"/>
      <c r="EG155" s="168"/>
      <c r="EH155" s="168"/>
      <c r="EI155" s="168"/>
      <c r="EJ155" s="168"/>
      <c r="EK155" s="168"/>
      <c r="EL155" s="168"/>
      <c r="EM155" s="168"/>
      <c r="EN155" s="168"/>
      <c r="EO155" s="168"/>
      <c r="EP155" s="168"/>
      <c r="EQ155" s="168"/>
      <c r="ER155" s="168"/>
      <c r="ES155" s="168"/>
      <c r="ET155" s="168"/>
      <c r="EU155" s="168"/>
      <c r="EV155" s="168"/>
      <c r="EW155" s="168"/>
      <c r="EX155" s="168"/>
      <c r="EY155" s="168"/>
      <c r="EZ155" s="168"/>
      <c r="FA155" s="168"/>
      <c r="FB155" s="168"/>
      <c r="FC155" s="168"/>
      <c r="FD155" s="168"/>
      <c r="FE155" s="168"/>
      <c r="FF155" s="168"/>
      <c r="FG155" s="168"/>
      <c r="FH155" s="168"/>
      <c r="FI155" s="168"/>
      <c r="FJ155" s="168"/>
      <c r="FK155" s="168"/>
      <c r="FL155" s="168"/>
      <c r="FM155" s="168"/>
      <c r="FN155" s="168"/>
      <c r="FO155" s="168"/>
      <c r="FP155" s="168"/>
      <c r="FQ155" s="168"/>
      <c r="FR155" s="168"/>
      <c r="FS155" s="168"/>
      <c r="FT155" s="168"/>
      <c r="FU155" s="168"/>
      <c r="FV155" s="168"/>
      <c r="FW155" s="168"/>
      <c r="FX155" s="168"/>
      <c r="FY155" s="168"/>
      <c r="FZ155" s="168"/>
      <c r="GA155" s="168"/>
      <c r="GB155" s="168"/>
      <c r="GC155" s="168"/>
      <c r="GD155" s="168"/>
      <c r="GE155" s="168"/>
      <c r="GF155" s="168"/>
      <c r="GG155" s="168"/>
      <c r="GH155" s="168"/>
      <c r="GI155" s="168"/>
      <c r="GJ155" s="168"/>
      <c r="GK155" s="168"/>
      <c r="GL155" s="168"/>
      <c r="GM155" s="168"/>
      <c r="GN155" s="168"/>
      <c r="GO155" s="168"/>
      <c r="GP155" s="168"/>
      <c r="GQ155" s="168"/>
      <c r="GR155" s="168"/>
      <c r="GS155" s="168"/>
      <c r="GT155" s="168"/>
      <c r="GU155" s="168"/>
      <c r="GV155" s="168"/>
      <c r="GW155" s="168"/>
      <c r="GX155" s="168"/>
      <c r="GY155" s="168"/>
    </row>
    <row r="156" spans="1:207" ht="267.75" x14ac:dyDescent="0.25">
      <c r="B156" s="120" t="s">
        <v>790</v>
      </c>
      <c r="C156" s="70" t="s">
        <v>366</v>
      </c>
      <c r="D156" s="63" t="s">
        <v>367</v>
      </c>
      <c r="E156" s="70" t="s">
        <v>368</v>
      </c>
      <c r="F156" s="63" t="s">
        <v>369</v>
      </c>
      <c r="G156" s="120" t="s">
        <v>790</v>
      </c>
      <c r="H156" s="120" t="s">
        <v>1558</v>
      </c>
      <c r="I156" s="120" t="s">
        <v>1559</v>
      </c>
      <c r="J156" s="120" t="s">
        <v>388</v>
      </c>
      <c r="K156" s="63" t="s">
        <v>965</v>
      </c>
      <c r="L156" s="120" t="s">
        <v>790</v>
      </c>
      <c r="M156" s="120" t="s">
        <v>1560</v>
      </c>
      <c r="N156" s="120"/>
      <c r="O156" s="70" t="s">
        <v>1561</v>
      </c>
      <c r="P156" s="64">
        <v>143</v>
      </c>
      <c r="Q156" s="120" t="s">
        <v>1562</v>
      </c>
      <c r="R156" s="120" t="s">
        <v>1563</v>
      </c>
      <c r="S156" s="120" t="s">
        <v>833</v>
      </c>
      <c r="T156" s="120" t="s">
        <v>1564</v>
      </c>
      <c r="U156" s="120" t="s">
        <v>1565</v>
      </c>
      <c r="V156" s="120" t="s">
        <v>1566</v>
      </c>
      <c r="W156" s="79">
        <v>44197</v>
      </c>
      <c r="X156" s="79">
        <v>44561</v>
      </c>
      <c r="Y156" s="80">
        <v>1</v>
      </c>
      <c r="Z156" s="80" t="s">
        <v>1567</v>
      </c>
      <c r="AA156" s="341">
        <v>1</v>
      </c>
      <c r="AB156" s="80" t="s">
        <v>1567</v>
      </c>
      <c r="AC156" s="80">
        <v>1</v>
      </c>
      <c r="AD156" s="80" t="s">
        <v>1567</v>
      </c>
      <c r="AE156" s="80">
        <v>1</v>
      </c>
      <c r="AF156" s="80" t="s">
        <v>1567</v>
      </c>
      <c r="AG156" s="81" t="s">
        <v>1568</v>
      </c>
      <c r="AH156" s="228">
        <v>1</v>
      </c>
      <c r="AI156" s="126">
        <f t="shared" si="36"/>
        <v>1</v>
      </c>
      <c r="AJ156" s="255" t="s">
        <v>1569</v>
      </c>
      <c r="AK156" s="350">
        <v>1</v>
      </c>
      <c r="AL156" s="126">
        <f>+AK156/Tabla3[[#This Row],[II Trimestre ]]</f>
        <v>1</v>
      </c>
      <c r="AM156" s="276" t="s">
        <v>1570</v>
      </c>
      <c r="AN156" s="199"/>
      <c r="AO156" s="88"/>
      <c r="AP156" s="89"/>
      <c r="AQ156" s="199"/>
      <c r="AR156" s="88"/>
      <c r="AS156" s="89"/>
      <c r="AT156" s="139"/>
      <c r="AU156" s="261">
        <f>+(Tabla3[[#This Row],[I Trimestre ]]+Tabla3[[#This Row],[II Trimestre ]]+Tabla3[[#This Row],[III Trimestre ]]+Tabla3[[#This Row],[IV Trimestre ]])/4</f>
        <v>1</v>
      </c>
      <c r="AV156" s="262">
        <f t="shared" ref="AV156" si="37">+(AH156+AK156+AN156+AQ156)/4</f>
        <v>0.5</v>
      </c>
      <c r="AW156" s="173">
        <f t="shared" ref="AW156:AW158" si="38">+(AV156/AU156)</f>
        <v>0.5</v>
      </c>
      <c r="AX156" s="264"/>
    </row>
    <row r="157" spans="1:207" ht="165.75" x14ac:dyDescent="0.25">
      <c r="B157" s="121" t="s">
        <v>1571</v>
      </c>
      <c r="C157" s="70" t="s">
        <v>366</v>
      </c>
      <c r="D157" s="63" t="s">
        <v>367</v>
      </c>
      <c r="E157" s="101" t="s">
        <v>646</v>
      </c>
      <c r="F157" s="122" t="s">
        <v>1572</v>
      </c>
      <c r="G157" s="121" t="s">
        <v>1573</v>
      </c>
      <c r="H157" s="121" t="s">
        <v>36</v>
      </c>
      <c r="I157" s="63" t="s">
        <v>365</v>
      </c>
      <c r="J157" s="63" t="s">
        <v>365</v>
      </c>
      <c r="K157" s="63" t="s">
        <v>365</v>
      </c>
      <c r="L157" s="63" t="s">
        <v>365</v>
      </c>
      <c r="M157" s="63" t="s">
        <v>365</v>
      </c>
      <c r="N157" s="121" t="s">
        <v>1574</v>
      </c>
      <c r="O157" s="101" t="s">
        <v>1575</v>
      </c>
      <c r="P157" s="64">
        <v>144</v>
      </c>
      <c r="Q157" s="121" t="s">
        <v>1576</v>
      </c>
      <c r="R157" s="121" t="s">
        <v>1577</v>
      </c>
      <c r="S157" s="63" t="s">
        <v>833</v>
      </c>
      <c r="T157" s="121" t="s">
        <v>1578</v>
      </c>
      <c r="U157" s="121" t="s">
        <v>1579</v>
      </c>
      <c r="V157" s="121" t="s">
        <v>1580</v>
      </c>
      <c r="W157" s="123">
        <v>44197</v>
      </c>
      <c r="X157" s="123">
        <v>44561</v>
      </c>
      <c r="Y157" s="93">
        <v>0</v>
      </c>
      <c r="Z157" s="63" t="s">
        <v>365</v>
      </c>
      <c r="AA157" s="341">
        <v>1</v>
      </c>
      <c r="AB157" s="80" t="s">
        <v>1581</v>
      </c>
      <c r="AC157" s="93">
        <v>0</v>
      </c>
      <c r="AD157" s="63" t="s">
        <v>365</v>
      </c>
      <c r="AE157" s="80">
        <v>1</v>
      </c>
      <c r="AF157" s="80" t="s">
        <v>1582</v>
      </c>
      <c r="AG157" s="68" t="s">
        <v>1583</v>
      </c>
      <c r="AH157" s="228"/>
      <c r="AI157" s="126"/>
      <c r="AJ157" s="122"/>
      <c r="AK157" s="350">
        <v>1</v>
      </c>
      <c r="AL157" s="126">
        <f>+AK157/Tabla3[[#This Row],[II Trimestre ]]</f>
        <v>1</v>
      </c>
      <c r="AM157" s="88" t="s">
        <v>1584</v>
      </c>
      <c r="AN157" s="199"/>
      <c r="AO157" s="88"/>
      <c r="AP157" s="88"/>
      <c r="AQ157" s="199"/>
      <c r="AR157" s="88"/>
      <c r="AS157" s="88"/>
      <c r="AT157" s="139"/>
      <c r="AU157" s="261">
        <f>+(Tabla3[[#This Row],[I Trimestre ]]+Tabla3[[#This Row],[II Trimestre ]]+Tabla3[[#This Row],[III Trimestre ]]+Tabla3[[#This Row],[IV Trimestre ]])/2</f>
        <v>1</v>
      </c>
      <c r="AV157" s="262">
        <f>+(AH157+AK157+AN157+AQ157)/2</f>
        <v>0.5</v>
      </c>
      <c r="AW157" s="173">
        <f t="shared" si="38"/>
        <v>0.5</v>
      </c>
      <c r="AX157" s="263"/>
    </row>
    <row r="158" spans="1:207" ht="242.25" x14ac:dyDescent="0.25">
      <c r="B158" s="101">
        <v>484</v>
      </c>
      <c r="C158" s="70" t="s">
        <v>366</v>
      </c>
      <c r="D158" s="63" t="s">
        <v>367</v>
      </c>
      <c r="E158" s="70" t="s">
        <v>368</v>
      </c>
      <c r="F158" s="70" t="s">
        <v>369</v>
      </c>
      <c r="G158" s="101" t="s">
        <v>1338</v>
      </c>
      <c r="H158" s="101" t="s">
        <v>1585</v>
      </c>
      <c r="I158" s="101" t="s">
        <v>147</v>
      </c>
      <c r="J158" s="101" t="s">
        <v>1586</v>
      </c>
      <c r="K158" s="101" t="s">
        <v>1587</v>
      </c>
      <c r="L158" s="101" t="s">
        <v>1588</v>
      </c>
      <c r="M158" s="101" t="s">
        <v>1585</v>
      </c>
      <c r="N158" s="101" t="s">
        <v>1585</v>
      </c>
      <c r="O158" s="70" t="s">
        <v>1589</v>
      </c>
      <c r="P158" s="64">
        <v>145</v>
      </c>
      <c r="Q158" s="101" t="s">
        <v>1590</v>
      </c>
      <c r="R158" s="101" t="s">
        <v>1591</v>
      </c>
      <c r="S158" s="70" t="s">
        <v>658</v>
      </c>
      <c r="T158" s="101" t="s">
        <v>1592</v>
      </c>
      <c r="U158" s="101" t="s">
        <v>1593</v>
      </c>
      <c r="V158" s="101" t="s">
        <v>1594</v>
      </c>
      <c r="W158" s="82">
        <v>44221</v>
      </c>
      <c r="X158" s="82">
        <v>44377</v>
      </c>
      <c r="Y158" s="81">
        <v>0.5</v>
      </c>
      <c r="Z158" s="81" t="s">
        <v>1595</v>
      </c>
      <c r="AA158" s="341">
        <v>1</v>
      </c>
      <c r="AB158" s="81" t="s">
        <v>1596</v>
      </c>
      <c r="AC158" s="105">
        <v>0</v>
      </c>
      <c r="AD158" s="70" t="s">
        <v>365</v>
      </c>
      <c r="AE158" s="81">
        <v>0</v>
      </c>
      <c r="AF158" s="81" t="s">
        <v>365</v>
      </c>
      <c r="AG158" s="81" t="s">
        <v>1597</v>
      </c>
      <c r="AH158" s="228">
        <v>0.5</v>
      </c>
      <c r="AI158" s="126">
        <f>+AH158/Y158</f>
        <v>1</v>
      </c>
      <c r="AJ158" s="122" t="s">
        <v>1598</v>
      </c>
      <c r="AK158" s="350">
        <v>1</v>
      </c>
      <c r="AL158" s="126">
        <f>+AK158/Tabla3[[#This Row],[II Trimestre ]]</f>
        <v>1</v>
      </c>
      <c r="AM158" s="88" t="s">
        <v>1599</v>
      </c>
      <c r="AN158" s="199"/>
      <c r="AO158" s="88"/>
      <c r="AP158" s="88"/>
      <c r="AQ158" s="199"/>
      <c r="AR158" s="88"/>
      <c r="AS158" s="88"/>
      <c r="AT158" s="139"/>
      <c r="AU158" s="261">
        <f>+Tabla3[[#This Row],[II Trimestre ]]</f>
        <v>1</v>
      </c>
      <c r="AV158" s="262">
        <f>AK158</f>
        <v>1</v>
      </c>
      <c r="AW158" s="173">
        <f t="shared" si="38"/>
        <v>1</v>
      </c>
      <c r="AX158" s="263"/>
    </row>
    <row r="159" spans="1:207" ht="242.25" x14ac:dyDescent="0.25">
      <c r="B159" s="120">
        <v>484</v>
      </c>
      <c r="C159" s="70" t="s">
        <v>366</v>
      </c>
      <c r="D159" s="63" t="s">
        <v>367</v>
      </c>
      <c r="E159" s="70" t="s">
        <v>368</v>
      </c>
      <c r="F159" s="63" t="s">
        <v>369</v>
      </c>
      <c r="G159" s="120" t="s">
        <v>1600</v>
      </c>
      <c r="H159" s="120" t="s">
        <v>1601</v>
      </c>
      <c r="I159" s="120" t="s">
        <v>1602</v>
      </c>
      <c r="J159" s="120" t="s">
        <v>1586</v>
      </c>
      <c r="K159" s="120" t="s">
        <v>1587</v>
      </c>
      <c r="L159" s="120" t="s">
        <v>1603</v>
      </c>
      <c r="M159" s="120" t="s">
        <v>1604</v>
      </c>
      <c r="N159" s="120" t="s">
        <v>1602</v>
      </c>
      <c r="O159" s="70" t="s">
        <v>1605</v>
      </c>
      <c r="P159" s="64">
        <v>146</v>
      </c>
      <c r="Q159" s="120" t="s">
        <v>1606</v>
      </c>
      <c r="R159" s="120" t="s">
        <v>1607</v>
      </c>
      <c r="S159" s="120" t="s">
        <v>376</v>
      </c>
      <c r="T159" s="120" t="s">
        <v>1608</v>
      </c>
      <c r="U159" s="120" t="s">
        <v>1609</v>
      </c>
      <c r="V159" s="120" t="s">
        <v>1610</v>
      </c>
      <c r="W159" s="79">
        <v>44287</v>
      </c>
      <c r="X159" s="79">
        <v>44561</v>
      </c>
      <c r="Y159" s="83">
        <v>0</v>
      </c>
      <c r="Z159" s="80" t="s">
        <v>365</v>
      </c>
      <c r="AA159" s="342">
        <v>1</v>
      </c>
      <c r="AB159" s="80" t="s">
        <v>1611</v>
      </c>
      <c r="AC159" s="83">
        <v>1</v>
      </c>
      <c r="AD159" s="80" t="s">
        <v>1612</v>
      </c>
      <c r="AE159" s="83">
        <v>1</v>
      </c>
      <c r="AF159" s="80" t="s">
        <v>1613</v>
      </c>
      <c r="AG159" s="81" t="s">
        <v>1614</v>
      </c>
      <c r="AH159" s="122"/>
      <c r="AI159" s="122"/>
      <c r="AJ159" s="122"/>
      <c r="AK159" s="357">
        <v>1</v>
      </c>
      <c r="AL159" s="126">
        <f>+AK159/Tabla3[[#This Row],[II Trimestre ]]</f>
        <v>1</v>
      </c>
      <c r="AM159" s="88" t="s">
        <v>1615</v>
      </c>
      <c r="AN159" s="88"/>
      <c r="AO159" s="88"/>
      <c r="AP159" s="88"/>
      <c r="AQ159" s="88"/>
      <c r="AR159" s="88"/>
      <c r="AS159" s="88"/>
      <c r="AT159" s="139"/>
      <c r="AU159" s="259">
        <f>+Tabla3[[#This Row],[I Trimestre ]]+Tabla3[[#This Row],[II Trimestre ]]+Tabla3[[#This Row],[III Trimestre ]]+Tabla3[[#This Row],[IV Trimestre ]]</f>
        <v>3</v>
      </c>
      <c r="AV159" s="259">
        <f t="shared" ref="AV159:AV161" si="39">+AH159+AK159+AN159+AQ159</f>
        <v>1</v>
      </c>
      <c r="AW159" s="173">
        <f t="shared" si="34"/>
        <v>0.33333333333333331</v>
      </c>
      <c r="AX159" s="263"/>
    </row>
    <row r="160" spans="1:207" ht="191.25" x14ac:dyDescent="0.25">
      <c r="B160" s="120">
        <v>481</v>
      </c>
      <c r="C160" s="70" t="s">
        <v>366</v>
      </c>
      <c r="D160" s="63" t="s">
        <v>367</v>
      </c>
      <c r="E160" s="70" t="s">
        <v>368</v>
      </c>
      <c r="F160" s="63" t="s">
        <v>369</v>
      </c>
      <c r="G160" s="120" t="s">
        <v>1616</v>
      </c>
      <c r="H160" s="120" t="s">
        <v>1617</v>
      </c>
      <c r="I160" s="120" t="s">
        <v>1618</v>
      </c>
      <c r="J160" s="120" t="s">
        <v>1586</v>
      </c>
      <c r="K160" s="120" t="s">
        <v>1587</v>
      </c>
      <c r="L160" s="120" t="s">
        <v>1619</v>
      </c>
      <c r="M160" s="120" t="s">
        <v>1602</v>
      </c>
      <c r="N160" s="120" t="s">
        <v>1602</v>
      </c>
      <c r="O160" s="70" t="s">
        <v>1620</v>
      </c>
      <c r="P160" s="64">
        <v>147</v>
      </c>
      <c r="Q160" s="120" t="s">
        <v>1621</v>
      </c>
      <c r="R160" s="120" t="s">
        <v>1622</v>
      </c>
      <c r="S160" s="120" t="s">
        <v>376</v>
      </c>
      <c r="T160" s="120" t="s">
        <v>1623</v>
      </c>
      <c r="U160" s="120" t="s">
        <v>1624</v>
      </c>
      <c r="V160" s="120" t="s">
        <v>1625</v>
      </c>
      <c r="W160" s="79">
        <v>44197</v>
      </c>
      <c r="X160" s="79">
        <v>44469</v>
      </c>
      <c r="Y160" s="83">
        <v>0</v>
      </c>
      <c r="Z160" s="80" t="s">
        <v>365</v>
      </c>
      <c r="AA160" s="342">
        <v>1</v>
      </c>
      <c r="AB160" s="80" t="s">
        <v>1626</v>
      </c>
      <c r="AC160" s="83">
        <v>1</v>
      </c>
      <c r="AD160" s="80" t="s">
        <v>1626</v>
      </c>
      <c r="AE160" s="83">
        <v>1</v>
      </c>
      <c r="AF160" s="80" t="s">
        <v>1626</v>
      </c>
      <c r="AG160" s="81" t="s">
        <v>1614</v>
      </c>
      <c r="AH160" s="122"/>
      <c r="AI160" s="122"/>
      <c r="AJ160" s="122"/>
      <c r="AK160" s="357">
        <v>1</v>
      </c>
      <c r="AL160" s="126">
        <f>+AK160/Tabla3[[#This Row],[II Trimestre ]]</f>
        <v>1</v>
      </c>
      <c r="AM160" s="88" t="s">
        <v>1627</v>
      </c>
      <c r="AN160" s="88"/>
      <c r="AO160" s="88"/>
      <c r="AP160" s="88"/>
      <c r="AQ160" s="88"/>
      <c r="AR160" s="88"/>
      <c r="AS160" s="88"/>
      <c r="AT160" s="142"/>
      <c r="AU160" s="259">
        <f>+Tabla3[[#This Row],[I Trimestre ]]+Tabla3[[#This Row],[II Trimestre ]]+Tabla3[[#This Row],[III Trimestre ]]+Tabla3[[#This Row],[IV Trimestre ]]</f>
        <v>3</v>
      </c>
      <c r="AV160" s="259">
        <f t="shared" si="39"/>
        <v>1</v>
      </c>
      <c r="AW160" s="173">
        <f t="shared" si="34"/>
        <v>0.33333333333333331</v>
      </c>
      <c r="AX160" s="264"/>
    </row>
    <row r="161" spans="1:207" ht="229.5" x14ac:dyDescent="0.25">
      <c r="B161" s="120">
        <v>481</v>
      </c>
      <c r="C161" s="70" t="s">
        <v>419</v>
      </c>
      <c r="D161" s="63" t="s">
        <v>420</v>
      </c>
      <c r="E161" s="70" t="s">
        <v>403</v>
      </c>
      <c r="F161" s="63" t="s">
        <v>384</v>
      </c>
      <c r="G161" s="120" t="s">
        <v>1628</v>
      </c>
      <c r="H161" s="120" t="s">
        <v>1617</v>
      </c>
      <c r="I161" s="120" t="s">
        <v>1618</v>
      </c>
      <c r="J161" s="120" t="s">
        <v>1586</v>
      </c>
      <c r="K161" s="120" t="s">
        <v>1587</v>
      </c>
      <c r="L161" s="120" t="s">
        <v>1619</v>
      </c>
      <c r="M161" s="120" t="s">
        <v>1602</v>
      </c>
      <c r="N161" s="120" t="s">
        <v>1602</v>
      </c>
      <c r="O161" s="70" t="s">
        <v>1629</v>
      </c>
      <c r="P161" s="64">
        <v>148</v>
      </c>
      <c r="Q161" s="120" t="s">
        <v>1630</v>
      </c>
      <c r="R161" s="120" t="s">
        <v>1631</v>
      </c>
      <c r="S161" s="120" t="s">
        <v>376</v>
      </c>
      <c r="T161" s="120" t="s">
        <v>1632</v>
      </c>
      <c r="U161" s="120" t="s">
        <v>1633</v>
      </c>
      <c r="V161" s="120" t="s">
        <v>1634</v>
      </c>
      <c r="W161" s="79">
        <v>44197</v>
      </c>
      <c r="X161" s="79">
        <v>44561</v>
      </c>
      <c r="Y161" s="83">
        <v>1</v>
      </c>
      <c r="Z161" s="80" t="s">
        <v>1635</v>
      </c>
      <c r="AA161" s="342">
        <v>1</v>
      </c>
      <c r="AB161" s="80" t="s">
        <v>1636</v>
      </c>
      <c r="AC161" s="83">
        <v>1</v>
      </c>
      <c r="AD161" s="80" t="s">
        <v>1637</v>
      </c>
      <c r="AE161" s="83">
        <v>1</v>
      </c>
      <c r="AF161" s="80" t="s">
        <v>1638</v>
      </c>
      <c r="AG161" s="81" t="s">
        <v>1614</v>
      </c>
      <c r="AH161" s="122">
        <v>1</v>
      </c>
      <c r="AI161" s="126">
        <f>+AH161/Y161</f>
        <v>1</v>
      </c>
      <c r="AJ161" s="122" t="s">
        <v>1639</v>
      </c>
      <c r="AK161" s="357">
        <v>1</v>
      </c>
      <c r="AL161" s="126">
        <f>+AK161/Tabla3[[#This Row],[II Trimestre ]]</f>
        <v>1</v>
      </c>
      <c r="AM161" s="88" t="s">
        <v>1640</v>
      </c>
      <c r="AN161" s="88"/>
      <c r="AO161" s="88"/>
      <c r="AP161" s="88"/>
      <c r="AQ161" s="88"/>
      <c r="AR161" s="88"/>
      <c r="AS161" s="88"/>
      <c r="AT161" s="139"/>
      <c r="AU161" s="259">
        <f>+Tabla3[[#This Row],[I Trimestre ]]+Tabla3[[#This Row],[II Trimestre ]]+Tabla3[[#This Row],[III Trimestre ]]+Tabla3[[#This Row],[IV Trimestre ]]</f>
        <v>4</v>
      </c>
      <c r="AV161" s="259">
        <f t="shared" si="39"/>
        <v>2</v>
      </c>
      <c r="AW161" s="173">
        <f t="shared" si="34"/>
        <v>0.5</v>
      </c>
      <c r="AX161" s="263"/>
    </row>
    <row r="162" spans="1:207" ht="409.5" x14ac:dyDescent="0.25">
      <c r="B162" s="120">
        <v>484</v>
      </c>
      <c r="C162" s="70" t="s">
        <v>366</v>
      </c>
      <c r="D162" s="63" t="s">
        <v>367</v>
      </c>
      <c r="E162" s="70" t="s">
        <v>646</v>
      </c>
      <c r="F162" s="63" t="s">
        <v>647</v>
      </c>
      <c r="G162" s="120" t="s">
        <v>1338</v>
      </c>
      <c r="H162" s="120" t="s">
        <v>1602</v>
      </c>
      <c r="I162" s="120" t="s">
        <v>147</v>
      </c>
      <c r="J162" s="120" t="s">
        <v>1586</v>
      </c>
      <c r="K162" s="120" t="s">
        <v>1587</v>
      </c>
      <c r="L162" s="120" t="s">
        <v>1588</v>
      </c>
      <c r="M162" s="120" t="s">
        <v>1602</v>
      </c>
      <c r="N162" s="120" t="s">
        <v>1602</v>
      </c>
      <c r="O162" s="70" t="s">
        <v>1641</v>
      </c>
      <c r="P162" s="64">
        <v>149</v>
      </c>
      <c r="Q162" s="120" t="s">
        <v>1642</v>
      </c>
      <c r="R162" s="120" t="s">
        <v>1643</v>
      </c>
      <c r="S162" s="120" t="s">
        <v>376</v>
      </c>
      <c r="T162" s="120" t="s">
        <v>1644</v>
      </c>
      <c r="U162" s="120" t="s">
        <v>1645</v>
      </c>
      <c r="V162" s="120" t="s">
        <v>1646</v>
      </c>
      <c r="W162" s="79">
        <v>44287</v>
      </c>
      <c r="X162" s="79">
        <v>44530</v>
      </c>
      <c r="Y162" s="80">
        <v>0</v>
      </c>
      <c r="Z162" s="80" t="s">
        <v>365</v>
      </c>
      <c r="AA162" s="341">
        <v>0.1</v>
      </c>
      <c r="AB162" s="80" t="s">
        <v>1647</v>
      </c>
      <c r="AC162" s="80">
        <v>0.7</v>
      </c>
      <c r="AD162" s="80" t="s">
        <v>1647</v>
      </c>
      <c r="AE162" s="80">
        <v>1</v>
      </c>
      <c r="AF162" s="80" t="s">
        <v>1648</v>
      </c>
      <c r="AG162" s="81" t="s">
        <v>1597</v>
      </c>
      <c r="AH162" s="67"/>
      <c r="AI162" s="67"/>
      <c r="AJ162" s="122"/>
      <c r="AK162" s="350">
        <v>0.1</v>
      </c>
      <c r="AL162" s="126">
        <f>+AK162/Tabla3[[#This Row],[II Trimestre ]]</f>
        <v>1</v>
      </c>
      <c r="AM162" s="88" t="s">
        <v>1649</v>
      </c>
      <c r="AN162" s="199"/>
      <c r="AO162" s="88"/>
      <c r="AP162" s="88"/>
      <c r="AQ162" s="199"/>
      <c r="AR162" s="88"/>
      <c r="AS162" s="88"/>
      <c r="AT162" s="142"/>
      <c r="AU162" s="261">
        <f>+Tabla3[[#This Row],[IV Trimestre ]]</f>
        <v>1</v>
      </c>
      <c r="AV162" s="262">
        <f>+(AH162+AK162+AN162+AQ162)</f>
        <v>0.1</v>
      </c>
      <c r="AW162" s="173">
        <f t="shared" si="34"/>
        <v>0.1</v>
      </c>
      <c r="AX162" s="264"/>
    </row>
    <row r="163" spans="1:207" s="131" customFormat="1" ht="162.75" customHeight="1" x14ac:dyDescent="0.25">
      <c r="A163" s="156"/>
      <c r="B163" s="121" t="s">
        <v>790</v>
      </c>
      <c r="C163" s="70" t="s">
        <v>366</v>
      </c>
      <c r="D163" s="63" t="s">
        <v>367</v>
      </c>
      <c r="E163" s="272" t="s">
        <v>368</v>
      </c>
      <c r="F163" s="288" t="s">
        <v>369</v>
      </c>
      <c r="G163" s="288" t="s">
        <v>790</v>
      </c>
      <c r="H163" s="288" t="s">
        <v>1650</v>
      </c>
      <c r="I163" s="288" t="s">
        <v>1651</v>
      </c>
      <c r="J163" s="288" t="s">
        <v>365</v>
      </c>
      <c r="K163" s="288" t="s">
        <v>365</v>
      </c>
      <c r="L163" s="288" t="s">
        <v>365</v>
      </c>
      <c r="M163" s="288" t="s">
        <v>365</v>
      </c>
      <c r="N163" s="288" t="s">
        <v>365</v>
      </c>
      <c r="O163" s="289" t="s">
        <v>1652</v>
      </c>
      <c r="P163" s="281">
        <v>150</v>
      </c>
      <c r="Q163" s="288" t="s">
        <v>1653</v>
      </c>
      <c r="R163" s="288" t="s">
        <v>1654</v>
      </c>
      <c r="S163" s="264" t="s">
        <v>697</v>
      </c>
      <c r="T163" s="288" t="s">
        <v>1655</v>
      </c>
      <c r="U163" s="288" t="s">
        <v>1656</v>
      </c>
      <c r="V163" s="288" t="s">
        <v>984</v>
      </c>
      <c r="W163" s="290">
        <v>44197</v>
      </c>
      <c r="X163" s="290">
        <v>44560</v>
      </c>
      <c r="Y163" s="291">
        <v>0</v>
      </c>
      <c r="Z163" s="292" t="s">
        <v>365</v>
      </c>
      <c r="AA163" s="343">
        <v>0.5</v>
      </c>
      <c r="AB163" s="292" t="s">
        <v>1657</v>
      </c>
      <c r="AC163" s="126">
        <v>0</v>
      </c>
      <c r="AD163" s="125" t="s">
        <v>365</v>
      </c>
      <c r="AE163" s="126">
        <v>1</v>
      </c>
      <c r="AF163" s="125" t="s">
        <v>1657</v>
      </c>
      <c r="AG163" s="301" t="s">
        <v>1658</v>
      </c>
      <c r="AH163" s="228"/>
      <c r="AI163" s="126"/>
      <c r="AJ163" s="122"/>
      <c r="AK163" s="367">
        <v>0.5</v>
      </c>
      <c r="AL163" s="126">
        <f>+AK163/Tabla3[[#This Row],[II Trimestre ]]</f>
        <v>1</v>
      </c>
      <c r="AM163" s="148" t="s">
        <v>1659</v>
      </c>
      <c r="AN163" s="199"/>
      <c r="AO163" s="88"/>
      <c r="AP163" s="89"/>
      <c r="AQ163" s="199"/>
      <c r="AR163" s="88"/>
      <c r="AS163" s="89"/>
      <c r="AT163" s="139"/>
      <c r="AU163" s="261">
        <f>+Tabla3[[#This Row],[IV Trimestre ]]</f>
        <v>1</v>
      </c>
      <c r="AV163" s="262">
        <f>+(AH163+AK163+AN163+AQ163)</f>
        <v>0.5</v>
      </c>
      <c r="AW163" s="173">
        <f t="shared" si="34"/>
        <v>0.5</v>
      </c>
      <c r="AX163" s="264"/>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c r="EF163" s="156"/>
      <c r="EG163" s="156"/>
      <c r="EH163" s="156"/>
      <c r="EI163" s="156"/>
      <c r="EJ163" s="156"/>
      <c r="EK163" s="156"/>
      <c r="EL163" s="156"/>
      <c r="EM163" s="156"/>
      <c r="EN163" s="156"/>
      <c r="EO163" s="156"/>
      <c r="EP163" s="156"/>
      <c r="EQ163" s="156"/>
      <c r="ER163" s="156"/>
      <c r="ES163" s="156"/>
      <c r="ET163" s="156"/>
      <c r="EU163" s="156"/>
      <c r="EV163" s="156"/>
      <c r="EW163" s="156"/>
      <c r="EX163" s="156"/>
      <c r="EY163" s="156"/>
      <c r="EZ163" s="156"/>
      <c r="FA163" s="156"/>
      <c r="FB163" s="156"/>
      <c r="FC163" s="156"/>
      <c r="FD163" s="156"/>
      <c r="FE163" s="156"/>
      <c r="FF163" s="156"/>
      <c r="FG163" s="156"/>
      <c r="FH163" s="156"/>
      <c r="FI163" s="156"/>
      <c r="FJ163" s="156"/>
      <c r="FK163" s="156"/>
      <c r="FL163" s="156"/>
      <c r="FM163" s="156"/>
      <c r="FN163" s="156"/>
      <c r="FO163" s="156"/>
      <c r="FP163" s="156"/>
      <c r="FQ163" s="156"/>
      <c r="FR163" s="156"/>
      <c r="FS163" s="156"/>
      <c r="FT163" s="156"/>
      <c r="FU163" s="156"/>
      <c r="FV163" s="156"/>
      <c r="FW163" s="156"/>
      <c r="FX163" s="156"/>
      <c r="FY163" s="156"/>
      <c r="FZ163" s="156"/>
      <c r="GA163" s="156"/>
      <c r="GB163" s="156"/>
      <c r="GC163" s="156"/>
      <c r="GD163" s="156"/>
      <c r="GE163" s="156"/>
      <c r="GF163" s="156"/>
      <c r="GG163" s="156"/>
      <c r="GH163" s="156"/>
      <c r="GI163" s="156"/>
      <c r="GJ163" s="156"/>
      <c r="GK163" s="156"/>
      <c r="GL163" s="156"/>
      <c r="GM163" s="156"/>
      <c r="GN163" s="156"/>
      <c r="GO163" s="156"/>
      <c r="GP163" s="156"/>
      <c r="GQ163" s="156"/>
      <c r="GR163" s="156"/>
      <c r="GS163" s="156"/>
      <c r="GT163" s="156"/>
      <c r="GU163" s="156"/>
      <c r="GV163" s="156"/>
      <c r="GW163" s="156"/>
      <c r="GX163" s="156"/>
      <c r="GY163" s="156"/>
    </row>
    <row r="164" spans="1:207" s="131" customFormat="1" ht="220.5" customHeight="1" x14ac:dyDescent="0.25">
      <c r="A164" s="156"/>
      <c r="B164" s="121" t="s">
        <v>790</v>
      </c>
      <c r="C164" s="70" t="s">
        <v>366</v>
      </c>
      <c r="D164" s="63" t="s">
        <v>367</v>
      </c>
      <c r="E164" s="272" t="s">
        <v>368</v>
      </c>
      <c r="F164" s="288" t="s">
        <v>369</v>
      </c>
      <c r="G164" s="288" t="s">
        <v>790</v>
      </c>
      <c r="H164" s="288" t="s">
        <v>1650</v>
      </c>
      <c r="I164" s="288" t="s">
        <v>1651</v>
      </c>
      <c r="J164" s="288" t="s">
        <v>365</v>
      </c>
      <c r="K164" s="288" t="s">
        <v>365</v>
      </c>
      <c r="L164" s="288" t="s">
        <v>365</v>
      </c>
      <c r="M164" s="288" t="s">
        <v>365</v>
      </c>
      <c r="N164" s="288" t="s">
        <v>365</v>
      </c>
      <c r="O164" s="289" t="s">
        <v>1660</v>
      </c>
      <c r="P164" s="281">
        <v>151</v>
      </c>
      <c r="Q164" s="288" t="s">
        <v>1661</v>
      </c>
      <c r="R164" s="288" t="s">
        <v>1662</v>
      </c>
      <c r="S164" s="264" t="s">
        <v>697</v>
      </c>
      <c r="T164" s="288" t="s">
        <v>1663</v>
      </c>
      <c r="U164" s="288" t="s">
        <v>1664</v>
      </c>
      <c r="V164" s="288" t="s">
        <v>984</v>
      </c>
      <c r="W164" s="290">
        <v>44197</v>
      </c>
      <c r="X164" s="290">
        <v>44560</v>
      </c>
      <c r="Y164" s="291">
        <v>0</v>
      </c>
      <c r="Z164" s="292" t="s">
        <v>365</v>
      </c>
      <c r="AA164" s="343">
        <v>0.5</v>
      </c>
      <c r="AB164" s="292" t="s">
        <v>1665</v>
      </c>
      <c r="AC164" s="124">
        <v>0</v>
      </c>
      <c r="AD164" s="125" t="s">
        <v>365</v>
      </c>
      <c r="AE164" s="126">
        <v>1</v>
      </c>
      <c r="AF164" s="125" t="s">
        <v>1666</v>
      </c>
      <c r="AG164" s="301" t="s">
        <v>1658</v>
      </c>
      <c r="AH164" s="237"/>
      <c r="AI164" s="229"/>
      <c r="AJ164" s="229"/>
      <c r="AK164" s="374">
        <v>0.5</v>
      </c>
      <c r="AL164" s="126">
        <f>+AK164/Tabla3[[#This Row],[II Trimestre ]]</f>
        <v>1</v>
      </c>
      <c r="AM164" s="286" t="s">
        <v>1667</v>
      </c>
      <c r="AN164" s="200"/>
      <c r="AO164" s="90"/>
      <c r="AP164" s="90"/>
      <c r="AQ164" s="200"/>
      <c r="AR164" s="90"/>
      <c r="AS164" s="90"/>
      <c r="AT164" s="146"/>
      <c r="AU164" s="261">
        <f>+Tabla3[[#This Row],[IV Trimestre ]]</f>
        <v>1</v>
      </c>
      <c r="AV164" s="262">
        <f>+(AH164+AK164+AN164+AQ164)</f>
        <v>0.5</v>
      </c>
      <c r="AW164" s="173">
        <f t="shared" si="34"/>
        <v>0.5</v>
      </c>
      <c r="AX164" s="242"/>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c r="DF164" s="156"/>
      <c r="DG164" s="156"/>
      <c r="DH164" s="156"/>
      <c r="DI164" s="156"/>
      <c r="DJ164" s="156"/>
      <c r="DK164" s="156"/>
      <c r="DL164" s="156"/>
      <c r="DM164" s="156"/>
      <c r="DN164" s="156"/>
      <c r="DO164" s="156"/>
      <c r="DP164" s="156"/>
      <c r="DQ164" s="156"/>
      <c r="DR164" s="156"/>
      <c r="DS164" s="156"/>
      <c r="DT164" s="156"/>
      <c r="DU164" s="156"/>
      <c r="DV164" s="156"/>
      <c r="DW164" s="156"/>
      <c r="DX164" s="156"/>
      <c r="DY164" s="156"/>
      <c r="DZ164" s="156"/>
      <c r="EA164" s="156"/>
      <c r="EB164" s="156"/>
      <c r="EC164" s="156"/>
      <c r="ED164" s="156"/>
      <c r="EE164" s="156"/>
      <c r="EF164" s="156"/>
      <c r="EG164" s="156"/>
      <c r="EH164" s="156"/>
      <c r="EI164" s="156"/>
      <c r="EJ164" s="156"/>
      <c r="EK164" s="156"/>
      <c r="EL164" s="156"/>
      <c r="EM164" s="156"/>
      <c r="EN164" s="156"/>
      <c r="EO164" s="156"/>
      <c r="EP164" s="156"/>
      <c r="EQ164" s="156"/>
      <c r="ER164" s="156"/>
      <c r="ES164" s="156"/>
      <c r="ET164" s="156"/>
      <c r="EU164" s="156"/>
      <c r="EV164" s="156"/>
      <c r="EW164" s="156"/>
      <c r="EX164" s="156"/>
      <c r="EY164" s="156"/>
      <c r="EZ164" s="156"/>
      <c r="FA164" s="156"/>
      <c r="FB164" s="156"/>
      <c r="FC164" s="156"/>
      <c r="FD164" s="156"/>
      <c r="FE164" s="156"/>
      <c r="FF164" s="156"/>
      <c r="FG164" s="156"/>
      <c r="FH164" s="156"/>
      <c r="FI164" s="156"/>
      <c r="FJ164" s="156"/>
      <c r="FK164" s="156"/>
      <c r="FL164" s="156"/>
      <c r="FM164" s="156"/>
      <c r="FN164" s="156"/>
      <c r="FO164" s="156"/>
      <c r="FP164" s="156"/>
      <c r="FQ164" s="156"/>
      <c r="FR164" s="156"/>
      <c r="FS164" s="156"/>
      <c r="FT164" s="156"/>
      <c r="FU164" s="156"/>
      <c r="FV164" s="156"/>
      <c r="FW164" s="156"/>
      <c r="FX164" s="156"/>
      <c r="FY164" s="156"/>
      <c r="FZ164" s="156"/>
      <c r="GA164" s="156"/>
      <c r="GB164" s="156"/>
      <c r="GC164" s="156"/>
      <c r="GD164" s="156"/>
      <c r="GE164" s="156"/>
      <c r="GF164" s="156"/>
      <c r="GG164" s="156"/>
      <c r="GH164" s="156"/>
      <c r="GI164" s="156"/>
      <c r="GJ164" s="156"/>
      <c r="GK164" s="156"/>
      <c r="GL164" s="156"/>
      <c r="GM164" s="156"/>
      <c r="GN164" s="156"/>
      <c r="GO164" s="156"/>
      <c r="GP164" s="156"/>
      <c r="GQ164" s="156"/>
      <c r="GR164" s="156"/>
      <c r="GS164" s="156"/>
      <c r="GT164" s="156"/>
      <c r="GU164" s="156"/>
      <c r="GV164" s="156"/>
      <c r="GW164" s="156"/>
      <c r="GX164" s="156"/>
      <c r="GY164" s="156"/>
    </row>
    <row r="165" spans="1:207" s="131" customFormat="1" ht="135" x14ac:dyDescent="0.25">
      <c r="A165" s="156"/>
      <c r="B165" s="127" t="s">
        <v>790</v>
      </c>
      <c r="C165" s="84" t="s">
        <v>366</v>
      </c>
      <c r="D165" s="85" t="s">
        <v>367</v>
      </c>
      <c r="E165" s="293" t="s">
        <v>368</v>
      </c>
      <c r="F165" s="294" t="s">
        <v>369</v>
      </c>
      <c r="G165" s="294" t="s">
        <v>790</v>
      </c>
      <c r="H165" s="294" t="s">
        <v>1650</v>
      </c>
      <c r="I165" s="294" t="s">
        <v>1651</v>
      </c>
      <c r="J165" s="294" t="s">
        <v>365</v>
      </c>
      <c r="K165" s="294" t="s">
        <v>365</v>
      </c>
      <c r="L165" s="294" t="s">
        <v>365</v>
      </c>
      <c r="M165" s="294" t="s">
        <v>365</v>
      </c>
      <c r="N165" s="294" t="s">
        <v>365</v>
      </c>
      <c r="O165" s="295" t="s">
        <v>1668</v>
      </c>
      <c r="P165" s="296">
        <v>152</v>
      </c>
      <c r="Q165" s="294" t="s">
        <v>1669</v>
      </c>
      <c r="R165" s="294" t="s">
        <v>1670</v>
      </c>
      <c r="S165" s="297" t="s">
        <v>697</v>
      </c>
      <c r="T165" s="294" t="s">
        <v>1671</v>
      </c>
      <c r="U165" s="294" t="s">
        <v>1672</v>
      </c>
      <c r="V165" s="294" t="s">
        <v>984</v>
      </c>
      <c r="W165" s="298">
        <v>44197</v>
      </c>
      <c r="X165" s="298">
        <v>44560</v>
      </c>
      <c r="Y165" s="299">
        <v>0</v>
      </c>
      <c r="Z165" s="300" t="s">
        <v>365</v>
      </c>
      <c r="AA165" s="344">
        <v>0.5</v>
      </c>
      <c r="AB165" s="300" t="s">
        <v>1673</v>
      </c>
      <c r="AC165" s="128">
        <v>0</v>
      </c>
      <c r="AD165" s="129" t="s">
        <v>365</v>
      </c>
      <c r="AE165" s="130">
        <v>1</v>
      </c>
      <c r="AF165" s="129" t="s">
        <v>1673</v>
      </c>
      <c r="AG165" s="302" t="s">
        <v>1658</v>
      </c>
      <c r="AH165" s="229"/>
      <c r="AI165" s="229"/>
      <c r="AJ165" s="229"/>
      <c r="AK165" s="375">
        <v>0.5</v>
      </c>
      <c r="AL165" s="126">
        <f>+AK165/Tabla3[[#This Row],[II Trimestre ]]</f>
        <v>1</v>
      </c>
      <c r="AM165" s="287" t="s">
        <v>1674</v>
      </c>
      <c r="AN165" s="202"/>
      <c r="AO165" s="91"/>
      <c r="AP165" s="91"/>
      <c r="AQ165" s="202"/>
      <c r="AR165" s="91"/>
      <c r="AS165" s="91"/>
      <c r="AT165" s="146"/>
      <c r="AU165" s="261">
        <f>+Tabla3[[#This Row],[IV Trimestre ]]</f>
        <v>1</v>
      </c>
      <c r="AV165" s="262">
        <f>+(AH165+AK165+AN165+AQ165)</f>
        <v>0.5</v>
      </c>
      <c r="AW165" s="173">
        <f t="shared" si="34"/>
        <v>0.5</v>
      </c>
      <c r="AX165" s="260"/>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DH165" s="156"/>
      <c r="DI165" s="156"/>
      <c r="DJ165" s="156"/>
      <c r="DK165" s="156"/>
      <c r="DL165" s="156"/>
      <c r="DM165" s="156"/>
      <c r="DN165" s="156"/>
      <c r="DO165" s="156"/>
      <c r="DP165" s="156"/>
      <c r="DQ165" s="156"/>
      <c r="DR165" s="156"/>
      <c r="DS165" s="156"/>
      <c r="DT165" s="156"/>
      <c r="DU165" s="156"/>
      <c r="DV165" s="156"/>
      <c r="DW165" s="156"/>
      <c r="DX165" s="156"/>
      <c r="DY165" s="156"/>
      <c r="DZ165" s="156"/>
      <c r="EA165" s="156"/>
      <c r="EB165" s="156"/>
      <c r="EC165" s="156"/>
      <c r="ED165" s="156"/>
      <c r="EE165" s="156"/>
      <c r="EF165" s="156"/>
      <c r="EG165" s="156"/>
      <c r="EH165" s="156"/>
      <c r="EI165" s="156"/>
      <c r="EJ165" s="156"/>
      <c r="EK165" s="156"/>
      <c r="EL165" s="156"/>
      <c r="EM165" s="156"/>
      <c r="EN165" s="156"/>
      <c r="EO165" s="156"/>
      <c r="EP165" s="156"/>
      <c r="EQ165" s="156"/>
      <c r="ER165" s="156"/>
      <c r="ES165" s="156"/>
      <c r="ET165" s="156"/>
      <c r="EU165" s="156"/>
      <c r="EV165" s="156"/>
      <c r="EW165" s="156"/>
      <c r="EX165" s="156"/>
      <c r="EY165" s="156"/>
      <c r="EZ165" s="156"/>
      <c r="FA165" s="156"/>
      <c r="FB165" s="156"/>
      <c r="FC165" s="156"/>
      <c r="FD165" s="156"/>
      <c r="FE165" s="156"/>
      <c r="FF165" s="156"/>
      <c r="FG165" s="156"/>
      <c r="FH165" s="156"/>
      <c r="FI165" s="156"/>
      <c r="FJ165" s="156"/>
      <c r="FK165" s="156"/>
      <c r="FL165" s="156"/>
      <c r="FM165" s="156"/>
      <c r="FN165" s="156"/>
      <c r="FO165" s="156"/>
      <c r="FP165" s="156"/>
      <c r="FQ165" s="156"/>
      <c r="FR165" s="156"/>
      <c r="FS165" s="156"/>
      <c r="FT165" s="156"/>
      <c r="FU165" s="156"/>
      <c r="FV165" s="156"/>
      <c r="FW165" s="156"/>
      <c r="FX165" s="156"/>
      <c r="FY165" s="156"/>
      <c r="FZ165" s="156"/>
      <c r="GA165" s="156"/>
      <c r="GB165" s="156"/>
      <c r="GC165" s="156"/>
      <c r="GD165" s="156"/>
      <c r="GE165" s="156"/>
      <c r="GF165" s="156"/>
      <c r="GG165" s="156"/>
      <c r="GH165" s="156"/>
      <c r="GI165" s="156"/>
      <c r="GJ165" s="156"/>
      <c r="GK165" s="156"/>
      <c r="GL165" s="156"/>
      <c r="GM165" s="156"/>
      <c r="GN165" s="156"/>
      <c r="GO165" s="156"/>
      <c r="GP165" s="156"/>
      <c r="GQ165" s="156"/>
      <c r="GR165" s="156"/>
      <c r="GS165" s="156"/>
      <c r="GT165" s="156"/>
      <c r="GU165" s="156"/>
      <c r="GV165" s="156"/>
      <c r="GW165" s="156"/>
      <c r="GX165" s="156"/>
      <c r="GY165" s="156"/>
    </row>
    <row r="166" spans="1:207" x14ac:dyDescent="0.25">
      <c r="B166" s="389"/>
      <c r="D166" s="389"/>
      <c r="F166" s="389"/>
      <c r="G166" s="389"/>
      <c r="H166" s="389"/>
      <c r="I166" s="389"/>
      <c r="J166" s="389"/>
      <c r="K166" s="389"/>
      <c r="L166" s="389"/>
      <c r="M166" s="389"/>
      <c r="N166" s="389"/>
      <c r="Q166" s="389"/>
      <c r="R166" s="389"/>
      <c r="S166" s="389"/>
      <c r="T166" s="389"/>
      <c r="U166" s="389"/>
      <c r="V166" s="389"/>
      <c r="Z166" s="389"/>
      <c r="AA166" s="390"/>
      <c r="AB166" s="389"/>
      <c r="AC166" s="389"/>
      <c r="AD166" s="389"/>
      <c r="AE166" s="389"/>
      <c r="AF166" s="389"/>
      <c r="AW166" s="385"/>
    </row>
    <row r="1048576" ht="15" customHeight="1" x14ac:dyDescent="0.25"/>
  </sheetData>
  <sheetProtection formatCells="0" formatColumns="0" formatRows="0" autoFilter="0" pivotTables="0"/>
  <dataConsolidate/>
  <mergeCells count="20">
    <mergeCell ref="AU12:AX12"/>
    <mergeCell ref="AR2:AS2"/>
    <mergeCell ref="AR3:AS3"/>
    <mergeCell ref="AR4:AS4"/>
    <mergeCell ref="AR5:AS5"/>
    <mergeCell ref="AN12:AP12"/>
    <mergeCell ref="O12:X12"/>
    <mergeCell ref="O11:AG11"/>
    <mergeCell ref="H10:AG10"/>
    <mergeCell ref="AQ12:AS12"/>
    <mergeCell ref="B2:C5"/>
    <mergeCell ref="D2:AF5"/>
    <mergeCell ref="B10:D12"/>
    <mergeCell ref="Y12:AF12"/>
    <mergeCell ref="C6:AG6"/>
    <mergeCell ref="C7:AG7"/>
    <mergeCell ref="C8:AG8"/>
    <mergeCell ref="B9:AG9"/>
    <mergeCell ref="E10:G12"/>
    <mergeCell ref="H11:N12"/>
  </mergeCells>
  <conditionalFormatting sqref="AW1:AW79 AW81:AW1048576">
    <cfRule type="dataBar" priority="2">
      <dataBar>
        <cfvo type="min"/>
        <cfvo type="max"/>
        <color rgb="FFD6007B"/>
      </dataBar>
      <extLst>
        <ext xmlns:x14="http://schemas.microsoft.com/office/spreadsheetml/2009/9/main" uri="{B025F937-C7B1-47D3-B67F-A62EFF666E3E}">
          <x14:id>{2C9D3AFC-2FA7-44DE-A13C-0A3F263C2F04}</x14:id>
        </ext>
      </extLst>
    </cfRule>
  </conditionalFormatting>
  <conditionalFormatting sqref="AW80">
    <cfRule type="dataBar" priority="1">
      <dataBar>
        <cfvo type="min"/>
        <cfvo type="max"/>
        <color rgb="FFD6007B"/>
      </dataBar>
      <extLst>
        <ext xmlns:x14="http://schemas.microsoft.com/office/spreadsheetml/2009/9/main" uri="{B025F937-C7B1-47D3-B67F-A62EFF666E3E}">
          <x14:id>{C45C26EC-8245-49EC-8AEB-008D28F822B1}</x14:id>
        </ext>
      </extLst>
    </cfRule>
  </conditionalFormatting>
  <dataValidations count="5">
    <dataValidation type="date" allowBlank="1" showInputMessage="1" showErrorMessage="1" errorTitle="Fecha " error="Favor ingresar formato fecha " sqref="W20:X53 W14:X17 W159:X161 W163:X1048576 W84:X86 W96:X106 W109:X117 W80:X81 W55:X63 W121:X157 W6:X9" xr:uid="{00000000-0002-0000-0200-000000000000}">
      <formula1>43831</formula1>
      <formula2>45657</formula2>
    </dataValidation>
    <dataValidation errorStyle="warning" allowBlank="1" showInputMessage="1" showErrorMessage="1" prompt="Relacione la descripción de la meta del proyecto de inversión." sqref="G52 L52 L87:L95" xr:uid="{00000000-0002-0000-0200-000001000000}"/>
    <dataValidation type="list" errorStyle="warning" allowBlank="1" showInputMessage="1" showErrorMessage="1" prompt="Elija la meta sectorial del proyecto de inversión." sqref="B87:B95" xr:uid="{00000000-0002-0000-0200-000002000000}">
      <formula1>MetaSect</formula1>
    </dataValidation>
    <dataValidation allowBlank="1" showInputMessage="1" showErrorMessage="1" prompt="Describa las actividades a realizar, redactelas en infinitivo (realizar, organizar, etc), en orden lógico y coherente." sqref="O163" xr:uid="{00000000-0002-0000-0200-000003000000}"/>
    <dataValidation allowBlank="1" showInputMessage="1" showErrorMessage="1" prompt="Indique al producto a entregar durante la vigencia." sqref="Q164" xr:uid="{00000000-0002-0000-0200-000004000000}"/>
  </dataValidations>
  <pageMargins left="0.31496062992125984" right="0.31496062992125984" top="0.35433070866141736" bottom="0.35433070866141736" header="0.31496062992125984" footer="0.31496062992125984"/>
  <pageSetup paperSize="9" scale="85" orientation="landscape" horizontalDpi="300" verticalDpi="300"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C9D3AFC-2FA7-44DE-A13C-0A3F263C2F04}">
            <x14:dataBar minLength="0" maxLength="100" gradient="0">
              <x14:cfvo type="autoMin"/>
              <x14:cfvo type="autoMax"/>
              <x14:negativeFillColor rgb="FFFF0000"/>
              <x14:axisColor rgb="FF000000"/>
            </x14:dataBar>
          </x14:cfRule>
          <xm:sqref>AW1:AW79 AW81:AW1048576</xm:sqref>
        </x14:conditionalFormatting>
        <x14:conditionalFormatting xmlns:xm="http://schemas.microsoft.com/office/excel/2006/main">
          <x14:cfRule type="dataBar" id="{C45C26EC-8245-49EC-8AEB-008D28F822B1}">
            <x14:dataBar minLength="0" maxLength="100" gradient="0">
              <x14:cfvo type="autoMin"/>
              <x14:cfvo type="autoMax"/>
              <x14:negativeFillColor rgb="FFFF0000"/>
              <x14:axisColor rgb="FF000000"/>
            </x14:dataBar>
          </x14:cfRule>
          <xm:sqref>AW80</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35EB-FC7E-4819-9204-AECDC491A7D0}">
  <dimension ref="A1:AY65"/>
  <sheetViews>
    <sheetView view="pageBreakPreview" zoomScale="60" zoomScaleNormal="25" zoomScalePageLayoutView="51" workbookViewId="0">
      <selection activeCell="G11" sqref="G11:G12"/>
    </sheetView>
  </sheetViews>
  <sheetFormatPr baseColWidth="10" defaultColWidth="11.42578125" defaultRowHeight="12.75" x14ac:dyDescent="0.2"/>
  <cols>
    <col min="1" max="3" width="15.28515625" style="448" customWidth="1"/>
    <col min="4" max="4" width="9.7109375" style="448" customWidth="1"/>
    <col min="5" max="5" width="23.85546875" style="448" customWidth="1"/>
    <col min="6" max="6" width="24.140625" style="448" customWidth="1"/>
    <col min="7" max="7" width="23.85546875" style="448" customWidth="1"/>
    <col min="8" max="8" width="13.5703125" style="448" bestFit="1" customWidth="1"/>
    <col min="9" max="9" width="12.7109375" style="448" bestFit="1" customWidth="1"/>
    <col min="10" max="10" width="10" style="448" customWidth="1"/>
    <col min="11" max="11" width="5.85546875" style="448" bestFit="1" customWidth="1"/>
    <col min="12" max="12" width="58.42578125" style="448" customWidth="1"/>
    <col min="13" max="13" width="10.85546875" style="448" customWidth="1"/>
    <col min="14" max="14" width="14.42578125" style="448" customWidth="1"/>
    <col min="15" max="15" width="12.7109375" style="448" bestFit="1" customWidth="1"/>
    <col min="16" max="16" width="10" style="448" customWidth="1"/>
    <col min="17" max="17" width="5.85546875" style="448" bestFit="1" customWidth="1"/>
    <col min="18" max="18" width="10.140625" style="448" customWidth="1"/>
    <col min="19" max="19" width="55.28515625" style="448" customWidth="1"/>
    <col min="20" max="20" width="13.85546875" style="448" customWidth="1"/>
    <col min="21" max="21" width="15.140625" style="448" bestFit="1" customWidth="1"/>
    <col min="22" max="22" width="9.42578125" style="448" customWidth="1"/>
    <col min="23" max="23" width="11.140625" style="448" bestFit="1" customWidth="1"/>
    <col min="24" max="24" width="12.85546875" style="448" customWidth="1"/>
    <col min="25" max="25" width="12.28515625" style="448" bestFit="1" customWidth="1"/>
    <col min="26" max="26" width="8.42578125" style="448" bestFit="1" customWidth="1"/>
    <col min="27" max="27" width="60.85546875" style="448" customWidth="1"/>
    <col min="28" max="28" width="15.28515625" style="448" customWidth="1"/>
    <col min="29" max="29" width="45.42578125" style="448" customWidth="1"/>
    <col min="30" max="30" width="11.85546875" style="448" bestFit="1" customWidth="1"/>
    <col min="31" max="31" width="8.42578125" style="448" bestFit="1" customWidth="1"/>
    <col min="32" max="32" width="78" style="448" customWidth="1"/>
    <col min="33" max="33" width="14.42578125" style="448" customWidth="1"/>
    <col min="34" max="34" width="34.7109375" style="448" customWidth="1"/>
    <col min="35" max="35" width="9.85546875" style="448" customWidth="1"/>
    <col min="36" max="36" width="8.42578125" style="448" bestFit="1" customWidth="1"/>
    <col min="37" max="37" width="34.140625" style="448" customWidth="1"/>
    <col min="38" max="38" width="14.140625" style="448" customWidth="1"/>
    <col min="39" max="39" width="34.7109375" style="448" customWidth="1"/>
    <col min="40" max="40" width="9.85546875" style="448" customWidth="1"/>
    <col min="41" max="41" width="8.42578125" style="448" bestFit="1" customWidth="1"/>
    <col min="42" max="42" width="34.140625" style="448" customWidth="1"/>
    <col min="43" max="43" width="14.42578125" style="448" customWidth="1"/>
    <col min="44" max="44" width="34.7109375" style="448" customWidth="1"/>
    <col min="45" max="45" width="11.42578125" style="448" customWidth="1"/>
    <col min="46" max="46" width="15.42578125" style="448" customWidth="1"/>
    <col min="47" max="47" width="26.28515625" style="448" customWidth="1"/>
    <col min="48" max="50" width="11.42578125" style="448" customWidth="1"/>
    <col min="51" max="16384" width="11.42578125" style="448"/>
  </cols>
  <sheetData>
    <row r="1" spans="1:51" ht="21" customHeight="1" x14ac:dyDescent="0.2">
      <c r="A1" s="442"/>
      <c r="B1" s="442"/>
      <c r="C1" s="443" t="s">
        <v>1689</v>
      </c>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5"/>
      <c r="AQ1" s="446" t="s">
        <v>1690</v>
      </c>
      <c r="AR1" s="447" t="s">
        <v>1691</v>
      </c>
      <c r="AU1" s="449"/>
      <c r="AV1" s="449"/>
      <c r="AW1" s="449"/>
      <c r="AX1" s="449"/>
      <c r="AY1" s="449"/>
    </row>
    <row r="2" spans="1:51" ht="21" customHeight="1" x14ac:dyDescent="0.2">
      <c r="A2" s="442"/>
      <c r="B2" s="442"/>
      <c r="C2" s="450"/>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2"/>
      <c r="AQ2" s="446" t="s">
        <v>1692</v>
      </c>
      <c r="AR2" s="447">
        <v>1</v>
      </c>
      <c r="AU2" s="449"/>
      <c r="AV2" s="449"/>
      <c r="AW2" s="449"/>
      <c r="AX2" s="449"/>
      <c r="AY2" s="449"/>
    </row>
    <row r="3" spans="1:51" ht="21" customHeight="1" x14ac:dyDescent="0.2">
      <c r="A3" s="442"/>
      <c r="B3" s="442"/>
      <c r="C3" s="450"/>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2"/>
      <c r="AQ3" s="446" t="s">
        <v>1693</v>
      </c>
      <c r="AR3" s="447" t="s">
        <v>1694</v>
      </c>
      <c r="AU3" s="449"/>
      <c r="AV3" s="449"/>
      <c r="AW3" s="449"/>
      <c r="AX3" s="449"/>
      <c r="AY3" s="449"/>
    </row>
    <row r="4" spans="1:51" ht="21" customHeight="1" x14ac:dyDescent="0.2">
      <c r="A4" s="442"/>
      <c r="B4" s="442"/>
      <c r="C4" s="453"/>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5"/>
      <c r="AQ4" s="446" t="s">
        <v>1695</v>
      </c>
      <c r="AR4" s="447" t="s">
        <v>1696</v>
      </c>
      <c r="AU4" s="449"/>
      <c r="AV4" s="449"/>
      <c r="AW4" s="449"/>
      <c r="AX4" s="449"/>
      <c r="AY4" s="449"/>
    </row>
    <row r="5" spans="1:51" x14ac:dyDescent="0.2">
      <c r="A5" s="456"/>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7"/>
      <c r="AU5" s="449"/>
      <c r="AV5" s="449"/>
      <c r="AW5" s="449"/>
      <c r="AX5" s="449"/>
      <c r="AY5" s="449"/>
    </row>
    <row r="6" spans="1:51" x14ac:dyDescent="0.2">
      <c r="A6" s="458" t="s">
        <v>1697</v>
      </c>
      <c r="B6" s="458"/>
      <c r="C6" s="459" t="s">
        <v>1698</v>
      </c>
      <c r="D6" s="460" t="s">
        <v>1699</v>
      </c>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U6" s="449"/>
      <c r="AV6" s="449"/>
      <c r="AW6" s="449"/>
      <c r="AX6" s="449"/>
      <c r="AY6" s="449"/>
    </row>
    <row r="7" spans="1:51" x14ac:dyDescent="0.2">
      <c r="A7" s="457"/>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U7" s="449"/>
      <c r="AV7" s="449"/>
      <c r="AW7" s="449"/>
      <c r="AX7" s="449"/>
      <c r="AY7" s="449"/>
    </row>
    <row r="8" spans="1:51" ht="26.25" customHeight="1" x14ac:dyDescent="0.2">
      <c r="A8" s="461" t="s">
        <v>1700</v>
      </c>
      <c r="B8" s="462"/>
      <c r="C8" s="462"/>
      <c r="D8" s="462"/>
      <c r="E8" s="462"/>
      <c r="F8" s="462"/>
      <c r="G8" s="462"/>
      <c r="H8" s="462"/>
      <c r="I8" s="462"/>
      <c r="J8" s="462"/>
      <c r="K8" s="463"/>
      <c r="L8" s="464" t="s">
        <v>1701</v>
      </c>
      <c r="M8" s="465"/>
      <c r="N8" s="465"/>
      <c r="O8" s="465"/>
      <c r="P8" s="465"/>
      <c r="Q8" s="465"/>
      <c r="R8" s="465"/>
      <c r="S8" s="465"/>
      <c r="T8" s="465"/>
      <c r="U8" s="465"/>
      <c r="V8" s="465"/>
      <c r="W8" s="465"/>
      <c r="X8" s="466"/>
      <c r="Y8" s="467" t="s">
        <v>1702</v>
      </c>
      <c r="Z8" s="468"/>
      <c r="AA8" s="468"/>
      <c r="AB8" s="468"/>
      <c r="AC8" s="468"/>
      <c r="AD8" s="468"/>
      <c r="AE8" s="468"/>
      <c r="AF8" s="468"/>
      <c r="AG8" s="468"/>
      <c r="AH8" s="468"/>
      <c r="AI8" s="468"/>
      <c r="AJ8" s="468"/>
      <c r="AK8" s="468"/>
      <c r="AL8" s="468"/>
      <c r="AM8" s="468"/>
      <c r="AN8" s="468"/>
      <c r="AO8" s="468"/>
      <c r="AP8" s="468"/>
      <c r="AQ8" s="468"/>
      <c r="AR8" s="469"/>
    </row>
    <row r="9" spans="1:51" s="481" customFormat="1" ht="16.5" customHeight="1" x14ac:dyDescent="0.25">
      <c r="A9" s="470" t="s">
        <v>1703</v>
      </c>
      <c r="B9" s="470" t="s">
        <v>1704</v>
      </c>
      <c r="C9" s="470" t="s">
        <v>1705</v>
      </c>
      <c r="D9" s="470" t="s">
        <v>1706</v>
      </c>
      <c r="E9" s="470" t="s">
        <v>1707</v>
      </c>
      <c r="F9" s="471" t="s">
        <v>1708</v>
      </c>
      <c r="G9" s="471" t="s">
        <v>1709</v>
      </c>
      <c r="H9" s="471" t="s">
        <v>1710</v>
      </c>
      <c r="I9" s="472" t="s">
        <v>1711</v>
      </c>
      <c r="J9" s="473"/>
      <c r="K9" s="473"/>
      <c r="L9" s="474" t="s">
        <v>1712</v>
      </c>
      <c r="M9" s="474" t="s">
        <v>1713</v>
      </c>
      <c r="N9" s="474" t="s">
        <v>1714</v>
      </c>
      <c r="O9" s="475" t="s">
        <v>1715</v>
      </c>
      <c r="P9" s="475"/>
      <c r="Q9" s="475"/>
      <c r="R9" s="476" t="s">
        <v>1716</v>
      </c>
      <c r="S9" s="472" t="s">
        <v>1717</v>
      </c>
      <c r="T9" s="473"/>
      <c r="U9" s="473"/>
      <c r="V9" s="473"/>
      <c r="W9" s="473"/>
      <c r="X9" s="477"/>
      <c r="Y9" s="478" t="s">
        <v>1718</v>
      </c>
      <c r="Z9" s="479"/>
      <c r="AA9" s="479"/>
      <c r="AB9" s="479"/>
      <c r="AC9" s="480"/>
      <c r="AD9" s="478" t="s">
        <v>1719</v>
      </c>
      <c r="AE9" s="479"/>
      <c r="AF9" s="479"/>
      <c r="AG9" s="479"/>
      <c r="AH9" s="480"/>
      <c r="AI9" s="478" t="s">
        <v>1720</v>
      </c>
      <c r="AJ9" s="479"/>
      <c r="AK9" s="479"/>
      <c r="AL9" s="479"/>
      <c r="AM9" s="480"/>
      <c r="AN9" s="472" t="s">
        <v>1721</v>
      </c>
      <c r="AO9" s="473"/>
      <c r="AP9" s="473"/>
      <c r="AQ9" s="473"/>
      <c r="AR9" s="477"/>
    </row>
    <row r="10" spans="1:51" ht="78" customHeight="1" x14ac:dyDescent="0.2">
      <c r="A10" s="482"/>
      <c r="B10" s="482"/>
      <c r="C10" s="482"/>
      <c r="D10" s="482"/>
      <c r="E10" s="482"/>
      <c r="F10" s="474"/>
      <c r="G10" s="474"/>
      <c r="H10" s="474"/>
      <c r="I10" s="483" t="s">
        <v>1722</v>
      </c>
      <c r="J10" s="483" t="s">
        <v>1723</v>
      </c>
      <c r="K10" s="484" t="s">
        <v>1724</v>
      </c>
      <c r="L10" s="474"/>
      <c r="M10" s="474"/>
      <c r="N10" s="474"/>
      <c r="O10" s="483" t="s">
        <v>1722</v>
      </c>
      <c r="P10" s="483" t="s">
        <v>1723</v>
      </c>
      <c r="Q10" s="484" t="s">
        <v>1724</v>
      </c>
      <c r="R10" s="471"/>
      <c r="S10" s="485" t="s">
        <v>1725</v>
      </c>
      <c r="T10" s="485" t="s">
        <v>1726</v>
      </c>
      <c r="U10" s="485" t="s">
        <v>1727</v>
      </c>
      <c r="V10" s="483" t="s">
        <v>1728</v>
      </c>
      <c r="W10" s="483" t="s">
        <v>1729</v>
      </c>
      <c r="X10" s="483" t="s">
        <v>1730</v>
      </c>
      <c r="Y10" s="484" t="s">
        <v>1731</v>
      </c>
      <c r="Z10" s="484" t="s">
        <v>1732</v>
      </c>
      <c r="AA10" s="484" t="s">
        <v>1733</v>
      </c>
      <c r="AB10" s="484" t="s">
        <v>1734</v>
      </c>
      <c r="AC10" s="486" t="s">
        <v>1735</v>
      </c>
      <c r="AD10" s="484" t="s">
        <v>1731</v>
      </c>
      <c r="AE10" s="484" t="s">
        <v>1732</v>
      </c>
      <c r="AF10" s="484" t="s">
        <v>1733</v>
      </c>
      <c r="AG10" s="484" t="s">
        <v>1734</v>
      </c>
      <c r="AH10" s="486" t="s">
        <v>1735</v>
      </c>
      <c r="AI10" s="484" t="s">
        <v>1731</v>
      </c>
      <c r="AJ10" s="484" t="s">
        <v>1732</v>
      </c>
      <c r="AK10" s="484" t="s">
        <v>1733</v>
      </c>
      <c r="AL10" s="484" t="s">
        <v>1734</v>
      </c>
      <c r="AM10" s="486" t="s">
        <v>1735</v>
      </c>
      <c r="AN10" s="484" t="s">
        <v>1731</v>
      </c>
      <c r="AO10" s="484" t="s">
        <v>1732</v>
      </c>
      <c r="AP10" s="484" t="s">
        <v>1733</v>
      </c>
      <c r="AQ10" s="484" t="s">
        <v>1734</v>
      </c>
      <c r="AR10" s="486" t="s">
        <v>1735</v>
      </c>
    </row>
    <row r="11" spans="1:51" s="514" customFormat="1" ht="148.5" customHeight="1" x14ac:dyDescent="0.2">
      <c r="A11" s="487" t="s">
        <v>387</v>
      </c>
      <c r="B11" s="487" t="s">
        <v>1736</v>
      </c>
      <c r="C11" s="488" t="s">
        <v>1737</v>
      </c>
      <c r="D11" s="489" t="s">
        <v>1738</v>
      </c>
      <c r="E11" s="490" t="s">
        <v>1739</v>
      </c>
      <c r="F11" s="476" t="s">
        <v>1740</v>
      </c>
      <c r="G11" s="490" t="s">
        <v>1741</v>
      </c>
      <c r="H11" s="489" t="s">
        <v>1742</v>
      </c>
      <c r="I11" s="489" t="s">
        <v>1743</v>
      </c>
      <c r="J11" s="489" t="s">
        <v>1744</v>
      </c>
      <c r="K11" s="491" t="s">
        <v>1745</v>
      </c>
      <c r="L11" s="492" t="s">
        <v>1746</v>
      </c>
      <c r="M11" s="493" t="s">
        <v>1747</v>
      </c>
      <c r="N11" s="493" t="s">
        <v>1748</v>
      </c>
      <c r="O11" s="489" t="s">
        <v>1749</v>
      </c>
      <c r="P11" s="489" t="s">
        <v>1750</v>
      </c>
      <c r="Q11" s="494" t="s">
        <v>1751</v>
      </c>
      <c r="R11" s="495" t="s">
        <v>1752</v>
      </c>
      <c r="S11" s="496" t="s">
        <v>1746</v>
      </c>
      <c r="T11" s="493" t="s">
        <v>1753</v>
      </c>
      <c r="U11" s="493" t="s">
        <v>1754</v>
      </c>
      <c r="V11" s="497" t="s">
        <v>1755</v>
      </c>
      <c r="W11" s="498">
        <v>44260</v>
      </c>
      <c r="X11" s="498">
        <v>44561</v>
      </c>
      <c r="Y11" s="499">
        <v>44286</v>
      </c>
      <c r="Z11" s="500">
        <v>1</v>
      </c>
      <c r="AA11" s="501" t="s">
        <v>1756</v>
      </c>
      <c r="AB11" s="502" t="s">
        <v>1757</v>
      </c>
      <c r="AC11" s="503" t="s">
        <v>1758</v>
      </c>
      <c r="AD11" s="504">
        <v>44390</v>
      </c>
      <c r="AE11" s="505">
        <v>1</v>
      </c>
      <c r="AF11" s="501" t="s">
        <v>1759</v>
      </c>
      <c r="AG11" s="502" t="s">
        <v>1757</v>
      </c>
      <c r="AH11" s="501" t="s">
        <v>1760</v>
      </c>
      <c r="AI11" s="506"/>
      <c r="AJ11" s="505"/>
      <c r="AK11" s="507"/>
      <c r="AL11" s="508"/>
      <c r="AM11" s="509"/>
      <c r="AN11" s="510"/>
      <c r="AO11" s="511"/>
      <c r="AP11" s="512"/>
      <c r="AQ11" s="475"/>
      <c r="AR11" s="513"/>
    </row>
    <row r="12" spans="1:51" s="514" customFormat="1" ht="193.5" customHeight="1" x14ac:dyDescent="0.2">
      <c r="A12" s="515"/>
      <c r="B12" s="515"/>
      <c r="C12" s="516"/>
      <c r="D12" s="517"/>
      <c r="E12" s="518"/>
      <c r="F12" s="471"/>
      <c r="G12" s="518"/>
      <c r="H12" s="517"/>
      <c r="I12" s="517"/>
      <c r="J12" s="517"/>
      <c r="K12" s="519"/>
      <c r="L12" s="492" t="s">
        <v>1761</v>
      </c>
      <c r="M12" s="493" t="s">
        <v>1747</v>
      </c>
      <c r="N12" s="493" t="s">
        <v>1748</v>
      </c>
      <c r="O12" s="517"/>
      <c r="P12" s="517"/>
      <c r="Q12" s="520"/>
      <c r="R12" s="521"/>
      <c r="S12" s="496" t="s">
        <v>1761</v>
      </c>
      <c r="T12" s="493" t="s">
        <v>1762</v>
      </c>
      <c r="U12" s="493" t="s">
        <v>1763</v>
      </c>
      <c r="V12" s="497" t="s">
        <v>1764</v>
      </c>
      <c r="W12" s="498">
        <v>44260</v>
      </c>
      <c r="X12" s="498">
        <v>44561</v>
      </c>
      <c r="Y12" s="499">
        <v>44286</v>
      </c>
      <c r="Z12" s="500">
        <v>0.25</v>
      </c>
      <c r="AA12" s="501" t="s">
        <v>1765</v>
      </c>
      <c r="AB12" s="522"/>
      <c r="AC12" s="503" t="s">
        <v>1758</v>
      </c>
      <c r="AD12" s="498">
        <v>44390</v>
      </c>
      <c r="AE12" s="505">
        <v>0.5</v>
      </c>
      <c r="AF12" s="501" t="s">
        <v>1766</v>
      </c>
      <c r="AG12" s="522"/>
      <c r="AH12" s="523" t="s">
        <v>1767</v>
      </c>
      <c r="AI12" s="506"/>
      <c r="AJ12" s="505"/>
      <c r="AK12" s="507"/>
      <c r="AL12" s="508"/>
      <c r="AM12" s="509"/>
      <c r="AN12" s="510"/>
      <c r="AO12" s="511"/>
      <c r="AP12" s="524"/>
      <c r="AQ12" s="475"/>
      <c r="AR12" s="525"/>
    </row>
    <row r="13" spans="1:51" s="514" customFormat="1" ht="240" customHeight="1" x14ac:dyDescent="0.2">
      <c r="A13" s="526"/>
      <c r="B13" s="526"/>
      <c r="C13" s="527" t="s">
        <v>1737</v>
      </c>
      <c r="D13" s="493" t="s">
        <v>1768</v>
      </c>
      <c r="E13" s="528" t="s">
        <v>1769</v>
      </c>
      <c r="F13" s="529" t="s">
        <v>1770</v>
      </c>
      <c r="G13" s="528" t="s">
        <v>1771</v>
      </c>
      <c r="H13" s="493" t="s">
        <v>1772</v>
      </c>
      <c r="I13" s="493" t="s">
        <v>1773</v>
      </c>
      <c r="J13" s="493" t="s">
        <v>1744</v>
      </c>
      <c r="K13" s="530" t="s">
        <v>1774</v>
      </c>
      <c r="L13" s="496" t="s">
        <v>1775</v>
      </c>
      <c r="M13" s="493" t="s">
        <v>1747</v>
      </c>
      <c r="N13" s="493" t="s">
        <v>1748</v>
      </c>
      <c r="O13" s="493" t="s">
        <v>1749</v>
      </c>
      <c r="P13" s="493" t="s">
        <v>1750</v>
      </c>
      <c r="Q13" s="531" t="s">
        <v>1751</v>
      </c>
      <c r="R13" s="532" t="s">
        <v>1752</v>
      </c>
      <c r="S13" s="496" t="s">
        <v>1775</v>
      </c>
      <c r="T13" s="493" t="s">
        <v>1776</v>
      </c>
      <c r="U13" s="493" t="s">
        <v>1777</v>
      </c>
      <c r="V13" s="533">
        <v>1</v>
      </c>
      <c r="W13" s="498">
        <v>44260</v>
      </c>
      <c r="X13" s="498">
        <v>44561</v>
      </c>
      <c r="Y13" s="534">
        <v>44286</v>
      </c>
      <c r="Z13" s="500">
        <v>0.25</v>
      </c>
      <c r="AA13" s="501" t="s">
        <v>1778</v>
      </c>
      <c r="AB13" s="506" t="s">
        <v>1757</v>
      </c>
      <c r="AC13" s="503" t="s">
        <v>1779</v>
      </c>
      <c r="AD13" s="498">
        <v>44390</v>
      </c>
      <c r="AE13" s="505">
        <v>0.5</v>
      </c>
      <c r="AF13" s="509" t="s">
        <v>1780</v>
      </c>
      <c r="AG13" s="506" t="s">
        <v>1757</v>
      </c>
      <c r="AH13" s="535" t="s">
        <v>1781</v>
      </c>
      <c r="AI13" s="506"/>
      <c r="AJ13" s="505"/>
      <c r="AK13" s="509"/>
      <c r="AL13" s="536"/>
      <c r="AM13" s="509"/>
      <c r="AN13" s="510"/>
      <c r="AO13" s="511"/>
      <c r="AP13" s="524"/>
      <c r="AQ13" s="537"/>
      <c r="AR13" s="525"/>
    </row>
    <row r="14" spans="1:51" s="514" customFormat="1" ht="267.75" x14ac:dyDescent="0.2">
      <c r="A14" s="487" t="s">
        <v>422</v>
      </c>
      <c r="B14" s="487" t="s">
        <v>1782</v>
      </c>
      <c r="C14" s="493" t="s">
        <v>1783</v>
      </c>
      <c r="D14" s="493" t="s">
        <v>1784</v>
      </c>
      <c r="E14" s="492" t="s">
        <v>1785</v>
      </c>
      <c r="F14" s="529" t="s">
        <v>1786</v>
      </c>
      <c r="G14" s="492" t="s">
        <v>1787</v>
      </c>
      <c r="H14" s="538" t="s">
        <v>1742</v>
      </c>
      <c r="I14" s="492" t="s">
        <v>1788</v>
      </c>
      <c r="J14" s="492" t="s">
        <v>1789</v>
      </c>
      <c r="K14" s="539" t="s">
        <v>1745</v>
      </c>
      <c r="L14" s="492" t="s">
        <v>1790</v>
      </c>
      <c r="M14" s="493" t="s">
        <v>1747</v>
      </c>
      <c r="N14" s="493" t="s">
        <v>1791</v>
      </c>
      <c r="O14" s="492" t="s">
        <v>1773</v>
      </c>
      <c r="P14" s="492" t="s">
        <v>1750</v>
      </c>
      <c r="Q14" s="540" t="s">
        <v>1792</v>
      </c>
      <c r="R14" s="532" t="s">
        <v>1752</v>
      </c>
      <c r="S14" s="492" t="s">
        <v>1790</v>
      </c>
      <c r="T14" s="528" t="s">
        <v>1793</v>
      </c>
      <c r="U14" s="492" t="s">
        <v>1794</v>
      </c>
      <c r="V14" s="493" t="s">
        <v>1795</v>
      </c>
      <c r="W14" s="499">
        <v>44243</v>
      </c>
      <c r="X14" s="499">
        <v>44561</v>
      </c>
      <c r="Y14" s="541">
        <v>44298</v>
      </c>
      <c r="Z14" s="542">
        <f>3/12</f>
        <v>0.25</v>
      </c>
      <c r="AA14" s="492" t="s">
        <v>1796</v>
      </c>
      <c r="AB14" s="493" t="s">
        <v>1791</v>
      </c>
      <c r="AC14" s="492" t="s">
        <v>1797</v>
      </c>
      <c r="AD14" s="543">
        <v>44385</v>
      </c>
      <c r="AE14" s="544">
        <v>0.57999999999999996</v>
      </c>
      <c r="AF14" s="545" t="s">
        <v>1798</v>
      </c>
      <c r="AG14" s="527" t="s">
        <v>1791</v>
      </c>
      <c r="AH14" s="492" t="s">
        <v>1799</v>
      </c>
      <c r="AI14" s="541"/>
      <c r="AJ14" s="542"/>
      <c r="AK14" s="492"/>
      <c r="AL14" s="493"/>
      <c r="AM14" s="492"/>
      <c r="AN14" s="541"/>
      <c r="AO14" s="542"/>
      <c r="AP14" s="492"/>
      <c r="AQ14" s="493"/>
      <c r="AR14" s="492"/>
    </row>
    <row r="15" spans="1:51" s="514" customFormat="1" ht="344.25" x14ac:dyDescent="0.2">
      <c r="A15" s="526"/>
      <c r="B15" s="526"/>
      <c r="C15" s="493" t="s">
        <v>1783</v>
      </c>
      <c r="D15" s="493" t="s">
        <v>1800</v>
      </c>
      <c r="E15" s="492" t="s">
        <v>1801</v>
      </c>
      <c r="F15" s="529" t="s">
        <v>1802</v>
      </c>
      <c r="G15" s="492" t="s">
        <v>1803</v>
      </c>
      <c r="H15" s="538" t="s">
        <v>1742</v>
      </c>
      <c r="I15" s="492" t="s">
        <v>1788</v>
      </c>
      <c r="J15" s="492" t="s">
        <v>1789</v>
      </c>
      <c r="K15" s="539" t="s">
        <v>1745</v>
      </c>
      <c r="L15" s="528" t="s">
        <v>1804</v>
      </c>
      <c r="M15" s="493" t="s">
        <v>1747</v>
      </c>
      <c r="N15" s="493" t="s">
        <v>1791</v>
      </c>
      <c r="O15" s="492" t="s">
        <v>1773</v>
      </c>
      <c r="P15" s="492" t="s">
        <v>1750</v>
      </c>
      <c r="Q15" s="540" t="s">
        <v>1792</v>
      </c>
      <c r="R15" s="532" t="s">
        <v>1752</v>
      </c>
      <c r="S15" s="528" t="s">
        <v>1804</v>
      </c>
      <c r="T15" s="528" t="s">
        <v>1805</v>
      </c>
      <c r="U15" s="528" t="s">
        <v>1806</v>
      </c>
      <c r="V15" s="493" t="s">
        <v>1807</v>
      </c>
      <c r="W15" s="499">
        <v>44243</v>
      </c>
      <c r="X15" s="499">
        <v>44561</v>
      </c>
      <c r="Y15" s="541">
        <v>44298</v>
      </c>
      <c r="Z15" s="542">
        <f>2/6</f>
        <v>0.33333333333333331</v>
      </c>
      <c r="AA15" s="492" t="s">
        <v>1808</v>
      </c>
      <c r="AB15" s="493" t="s">
        <v>1791</v>
      </c>
      <c r="AC15" s="492" t="s">
        <v>1809</v>
      </c>
      <c r="AD15" s="543">
        <v>44385</v>
      </c>
      <c r="AE15" s="544">
        <v>0.5</v>
      </c>
      <c r="AF15" s="545" t="s">
        <v>1810</v>
      </c>
      <c r="AG15" s="527" t="s">
        <v>1791</v>
      </c>
      <c r="AH15" s="492" t="s">
        <v>1811</v>
      </c>
      <c r="AI15" s="541"/>
      <c r="AJ15" s="542"/>
      <c r="AK15" s="492"/>
      <c r="AL15" s="493"/>
      <c r="AM15" s="492"/>
      <c r="AN15" s="541"/>
      <c r="AO15" s="542"/>
      <c r="AP15" s="492"/>
      <c r="AQ15" s="493"/>
      <c r="AR15" s="492"/>
    </row>
    <row r="16" spans="1:51" s="514" customFormat="1" ht="351" customHeight="1" x14ac:dyDescent="0.2">
      <c r="A16" s="492" t="s">
        <v>1812</v>
      </c>
      <c r="B16" s="492" t="s">
        <v>1813</v>
      </c>
      <c r="C16" s="493" t="s">
        <v>1814</v>
      </c>
      <c r="D16" s="493" t="s">
        <v>1815</v>
      </c>
      <c r="E16" s="492" t="s">
        <v>1816</v>
      </c>
      <c r="F16" s="529" t="s">
        <v>1817</v>
      </c>
      <c r="G16" s="492" t="s">
        <v>1818</v>
      </c>
      <c r="H16" s="546" t="s">
        <v>1742</v>
      </c>
      <c r="I16" s="492" t="s">
        <v>1773</v>
      </c>
      <c r="J16" s="492" t="s">
        <v>1789</v>
      </c>
      <c r="K16" s="547" t="s">
        <v>1745</v>
      </c>
      <c r="L16" s="492" t="s">
        <v>1819</v>
      </c>
      <c r="M16" s="493" t="s">
        <v>1747</v>
      </c>
      <c r="N16" s="493" t="s">
        <v>1791</v>
      </c>
      <c r="O16" s="492" t="s">
        <v>1743</v>
      </c>
      <c r="P16" s="492" t="s">
        <v>1750</v>
      </c>
      <c r="Q16" s="548" t="s">
        <v>1751</v>
      </c>
      <c r="R16" s="532" t="s">
        <v>1752</v>
      </c>
      <c r="S16" s="492" t="s">
        <v>1819</v>
      </c>
      <c r="T16" s="492" t="s">
        <v>1820</v>
      </c>
      <c r="U16" s="492" t="s">
        <v>1821</v>
      </c>
      <c r="V16" s="549">
        <v>1</v>
      </c>
      <c r="W16" s="499">
        <v>44243</v>
      </c>
      <c r="X16" s="499">
        <v>44561</v>
      </c>
      <c r="Y16" s="541">
        <v>44300</v>
      </c>
      <c r="Z16" s="550">
        <v>0.25</v>
      </c>
      <c r="AA16" s="492" t="s">
        <v>1822</v>
      </c>
      <c r="AB16" s="493" t="s">
        <v>1791</v>
      </c>
      <c r="AC16" s="492" t="s">
        <v>1823</v>
      </c>
      <c r="AD16" s="551" t="s">
        <v>1824</v>
      </c>
      <c r="AE16" s="550">
        <v>0.5</v>
      </c>
      <c r="AF16" s="492" t="s">
        <v>1825</v>
      </c>
      <c r="AG16" s="493" t="s">
        <v>1791</v>
      </c>
      <c r="AH16" s="492" t="s">
        <v>1826</v>
      </c>
      <c r="AI16" s="541"/>
      <c r="AJ16" s="542"/>
      <c r="AK16" s="492"/>
      <c r="AL16" s="493"/>
      <c r="AM16" s="492"/>
      <c r="AN16" s="541"/>
      <c r="AO16" s="542"/>
      <c r="AP16" s="492"/>
      <c r="AQ16" s="493"/>
      <c r="AR16" s="492"/>
    </row>
    <row r="17" spans="1:44" s="514" customFormat="1" ht="242.25" customHeight="1" x14ac:dyDescent="0.2">
      <c r="A17" s="492" t="s">
        <v>1827</v>
      </c>
      <c r="B17" s="492" t="s">
        <v>1828</v>
      </c>
      <c r="C17" s="493" t="s">
        <v>1737</v>
      </c>
      <c r="D17" s="493" t="s">
        <v>1829</v>
      </c>
      <c r="E17" s="492" t="s">
        <v>1830</v>
      </c>
      <c r="F17" s="552" t="s">
        <v>1831</v>
      </c>
      <c r="G17" s="492" t="s">
        <v>1832</v>
      </c>
      <c r="H17" s="538" t="s">
        <v>1742</v>
      </c>
      <c r="I17" s="492" t="s">
        <v>1773</v>
      </c>
      <c r="J17" s="492" t="s">
        <v>1789</v>
      </c>
      <c r="K17" s="539" t="s">
        <v>1745</v>
      </c>
      <c r="L17" s="545" t="s">
        <v>1833</v>
      </c>
      <c r="M17" s="493" t="s">
        <v>1834</v>
      </c>
      <c r="N17" s="527" t="s">
        <v>1835</v>
      </c>
      <c r="O17" s="545" t="s">
        <v>1743</v>
      </c>
      <c r="P17" s="545" t="s">
        <v>1750</v>
      </c>
      <c r="Q17" s="553" t="s">
        <v>1751</v>
      </c>
      <c r="R17" s="532" t="s">
        <v>1752</v>
      </c>
      <c r="S17" s="545" t="s">
        <v>1833</v>
      </c>
      <c r="T17" s="545" t="s">
        <v>1836</v>
      </c>
      <c r="U17" s="492" t="s">
        <v>1837</v>
      </c>
      <c r="V17" s="554">
        <v>1</v>
      </c>
      <c r="W17" s="499">
        <v>44260</v>
      </c>
      <c r="X17" s="499">
        <v>44561</v>
      </c>
      <c r="Y17" s="541">
        <v>44294</v>
      </c>
      <c r="Z17" s="542">
        <v>1</v>
      </c>
      <c r="AA17" s="492" t="s">
        <v>1838</v>
      </c>
      <c r="AB17" s="493" t="s">
        <v>1791</v>
      </c>
      <c r="AC17" s="492" t="s">
        <v>1839</v>
      </c>
      <c r="AD17" s="543">
        <v>44390</v>
      </c>
      <c r="AE17" s="544">
        <v>0</v>
      </c>
      <c r="AF17" s="555" t="s">
        <v>1840</v>
      </c>
      <c r="AG17" s="556" t="s">
        <v>1791</v>
      </c>
      <c r="AH17" s="557" t="s">
        <v>1841</v>
      </c>
      <c r="AI17" s="541"/>
      <c r="AJ17" s="542"/>
      <c r="AK17" s="492"/>
      <c r="AL17" s="493"/>
      <c r="AM17" s="492"/>
      <c r="AN17" s="541"/>
      <c r="AO17" s="542"/>
      <c r="AP17" s="492"/>
      <c r="AQ17" s="493"/>
      <c r="AR17" s="492"/>
    </row>
    <row r="18" spans="1:44" s="514" customFormat="1" ht="165" customHeight="1" x14ac:dyDescent="0.2">
      <c r="A18" s="558" t="s">
        <v>1842</v>
      </c>
      <c r="B18" s="558" t="s">
        <v>1843</v>
      </c>
      <c r="C18" s="508" t="s">
        <v>1844</v>
      </c>
      <c r="D18" s="508" t="s">
        <v>1845</v>
      </c>
      <c r="E18" s="509" t="s">
        <v>1846</v>
      </c>
      <c r="F18" s="559" t="s">
        <v>1847</v>
      </c>
      <c r="G18" s="558" t="s">
        <v>1848</v>
      </c>
      <c r="H18" s="560" t="s">
        <v>1742</v>
      </c>
      <c r="I18" s="508" t="s">
        <v>1773</v>
      </c>
      <c r="J18" s="508" t="s">
        <v>1789</v>
      </c>
      <c r="K18" s="561" t="s">
        <v>1745</v>
      </c>
      <c r="L18" s="512" t="s">
        <v>1849</v>
      </c>
      <c r="M18" s="536" t="s">
        <v>1747</v>
      </c>
      <c r="N18" s="536" t="s">
        <v>1791</v>
      </c>
      <c r="O18" s="508" t="s">
        <v>1749</v>
      </c>
      <c r="P18" s="508" t="s">
        <v>1789</v>
      </c>
      <c r="Q18" s="562" t="s">
        <v>1792</v>
      </c>
      <c r="R18" s="563" t="s">
        <v>1752</v>
      </c>
      <c r="S18" s="512" t="s">
        <v>1849</v>
      </c>
      <c r="T18" s="536" t="s">
        <v>1850</v>
      </c>
      <c r="U18" s="536" t="s">
        <v>1851</v>
      </c>
      <c r="V18" s="500">
        <v>1</v>
      </c>
      <c r="W18" s="564">
        <v>44243</v>
      </c>
      <c r="X18" s="564">
        <v>44561</v>
      </c>
      <c r="Y18" s="506">
        <v>44295</v>
      </c>
      <c r="Z18" s="500">
        <v>0.25</v>
      </c>
      <c r="AA18" s="509" t="s">
        <v>1852</v>
      </c>
      <c r="AB18" s="489" t="s">
        <v>1791</v>
      </c>
      <c r="AC18" s="509" t="s">
        <v>1853</v>
      </c>
      <c r="AD18" s="506">
        <v>44386</v>
      </c>
      <c r="AE18" s="500">
        <v>0.5</v>
      </c>
      <c r="AF18" s="509" t="s">
        <v>1854</v>
      </c>
      <c r="AG18" s="489" t="s">
        <v>1791</v>
      </c>
      <c r="AH18" s="509" t="s">
        <v>1855</v>
      </c>
      <c r="AI18" s="506"/>
      <c r="AJ18" s="565"/>
      <c r="AK18" s="509"/>
      <c r="AL18" s="536"/>
      <c r="AM18" s="509"/>
      <c r="AN18" s="506"/>
      <c r="AO18" s="565"/>
      <c r="AP18" s="509"/>
      <c r="AQ18" s="536"/>
      <c r="AR18" s="509"/>
    </row>
    <row r="19" spans="1:44" s="514" customFormat="1" ht="229.5" x14ac:dyDescent="0.2">
      <c r="A19" s="558"/>
      <c r="B19" s="558"/>
      <c r="C19" s="508"/>
      <c r="D19" s="508"/>
      <c r="E19" s="509" t="s">
        <v>1856</v>
      </c>
      <c r="F19" s="559"/>
      <c r="G19" s="558"/>
      <c r="H19" s="560"/>
      <c r="I19" s="508"/>
      <c r="J19" s="508"/>
      <c r="K19" s="561"/>
      <c r="L19" s="509" t="s">
        <v>1857</v>
      </c>
      <c r="M19" s="509" t="s">
        <v>1747</v>
      </c>
      <c r="N19" s="536" t="s">
        <v>1791</v>
      </c>
      <c r="O19" s="508"/>
      <c r="P19" s="508"/>
      <c r="Q19" s="562"/>
      <c r="R19" s="563"/>
      <c r="S19" s="509" t="s">
        <v>1857</v>
      </c>
      <c r="T19" s="509" t="s">
        <v>1850</v>
      </c>
      <c r="U19" s="536" t="s">
        <v>1858</v>
      </c>
      <c r="V19" s="566">
        <v>1</v>
      </c>
      <c r="W19" s="564">
        <v>44243</v>
      </c>
      <c r="X19" s="564">
        <v>44561</v>
      </c>
      <c r="Y19" s="506">
        <v>44295</v>
      </c>
      <c r="Z19" s="500">
        <v>0.25</v>
      </c>
      <c r="AA19" s="509" t="s">
        <v>1859</v>
      </c>
      <c r="AB19" s="517"/>
      <c r="AC19" s="567" t="s">
        <v>1860</v>
      </c>
      <c r="AD19" s="506">
        <v>44386</v>
      </c>
      <c r="AE19" s="500">
        <v>0.5</v>
      </c>
      <c r="AF19" s="509" t="s">
        <v>1861</v>
      </c>
      <c r="AG19" s="517" t="s">
        <v>1791</v>
      </c>
      <c r="AH19" s="509" t="s">
        <v>1862</v>
      </c>
      <c r="AI19" s="506"/>
      <c r="AJ19" s="565"/>
      <c r="AK19" s="509"/>
      <c r="AL19" s="536"/>
      <c r="AM19" s="509"/>
      <c r="AN19" s="506"/>
      <c r="AO19" s="565"/>
      <c r="AP19" s="509"/>
      <c r="AQ19" s="536"/>
      <c r="AR19" s="509"/>
    </row>
    <row r="20" spans="1:44" s="514" customFormat="1" ht="239.1" customHeight="1" x14ac:dyDescent="0.2">
      <c r="A20" s="487" t="s">
        <v>1339</v>
      </c>
      <c r="B20" s="487" t="s">
        <v>1863</v>
      </c>
      <c r="C20" s="489" t="s">
        <v>1783</v>
      </c>
      <c r="D20" s="489" t="s">
        <v>1864</v>
      </c>
      <c r="E20" s="487" t="s">
        <v>1865</v>
      </c>
      <c r="F20" s="476" t="s">
        <v>1866</v>
      </c>
      <c r="G20" s="487" t="s">
        <v>1867</v>
      </c>
      <c r="H20" s="568" t="s">
        <v>1742</v>
      </c>
      <c r="I20" s="489" t="s">
        <v>1773</v>
      </c>
      <c r="J20" s="489" t="s">
        <v>1789</v>
      </c>
      <c r="K20" s="491" t="s">
        <v>1745</v>
      </c>
      <c r="L20" s="490" t="s">
        <v>1868</v>
      </c>
      <c r="M20" s="489" t="s">
        <v>1747</v>
      </c>
      <c r="N20" s="489" t="s">
        <v>1791</v>
      </c>
      <c r="O20" s="489" t="s">
        <v>1743</v>
      </c>
      <c r="P20" s="489" t="s">
        <v>1789</v>
      </c>
      <c r="Q20" s="569" t="s">
        <v>1792</v>
      </c>
      <c r="R20" s="495" t="s">
        <v>1752</v>
      </c>
      <c r="S20" s="545" t="s">
        <v>1869</v>
      </c>
      <c r="T20" s="545" t="s">
        <v>1870</v>
      </c>
      <c r="U20" s="527" t="s">
        <v>1871</v>
      </c>
      <c r="V20" s="549">
        <v>1</v>
      </c>
      <c r="W20" s="499">
        <v>44243</v>
      </c>
      <c r="X20" s="499">
        <v>44561</v>
      </c>
      <c r="Y20" s="541">
        <v>44294</v>
      </c>
      <c r="Z20" s="542" t="s">
        <v>1872</v>
      </c>
      <c r="AA20" s="570" t="s">
        <v>1873</v>
      </c>
      <c r="AB20" s="493" t="s">
        <v>1791</v>
      </c>
      <c r="AC20" s="492" t="s">
        <v>1874</v>
      </c>
      <c r="AD20" s="551">
        <v>44384</v>
      </c>
      <c r="AE20" s="550">
        <v>1</v>
      </c>
      <c r="AF20" s="570" t="s">
        <v>1875</v>
      </c>
      <c r="AG20" s="493" t="s">
        <v>1791</v>
      </c>
      <c r="AH20" s="570" t="s">
        <v>1876</v>
      </c>
      <c r="AI20" s="541"/>
      <c r="AJ20" s="542"/>
      <c r="AK20" s="492"/>
      <c r="AL20" s="493"/>
      <c r="AM20" s="492"/>
      <c r="AN20" s="541"/>
      <c r="AO20" s="542"/>
      <c r="AP20" s="492"/>
      <c r="AQ20" s="493"/>
      <c r="AR20" s="492"/>
    </row>
    <row r="21" spans="1:44" s="514" customFormat="1" ht="216.75" customHeight="1" x14ac:dyDescent="0.2">
      <c r="A21" s="515"/>
      <c r="B21" s="515"/>
      <c r="C21" s="517"/>
      <c r="D21" s="517"/>
      <c r="E21" s="526"/>
      <c r="F21" s="471"/>
      <c r="G21" s="526"/>
      <c r="H21" s="571"/>
      <c r="I21" s="517"/>
      <c r="J21" s="517"/>
      <c r="K21" s="519"/>
      <c r="L21" s="518"/>
      <c r="M21" s="517"/>
      <c r="N21" s="517"/>
      <c r="O21" s="517"/>
      <c r="P21" s="517"/>
      <c r="Q21" s="572"/>
      <c r="R21" s="521"/>
      <c r="S21" s="545" t="s">
        <v>1877</v>
      </c>
      <c r="T21" s="545" t="s">
        <v>1878</v>
      </c>
      <c r="U21" s="527" t="s">
        <v>1879</v>
      </c>
      <c r="V21" s="549">
        <v>1</v>
      </c>
      <c r="W21" s="499">
        <v>44243</v>
      </c>
      <c r="X21" s="499">
        <v>44377</v>
      </c>
      <c r="Y21" s="541">
        <v>44294</v>
      </c>
      <c r="Z21" s="550">
        <v>0.6</v>
      </c>
      <c r="AA21" s="492" t="s">
        <v>1880</v>
      </c>
      <c r="AB21" s="493" t="s">
        <v>1791</v>
      </c>
      <c r="AC21" s="492" t="s">
        <v>1881</v>
      </c>
      <c r="AD21" s="551">
        <v>44385</v>
      </c>
      <c r="AE21" s="550">
        <v>1</v>
      </c>
      <c r="AF21" s="570" t="s">
        <v>1882</v>
      </c>
      <c r="AG21" s="493" t="s">
        <v>1791</v>
      </c>
      <c r="AH21" s="570" t="s">
        <v>1883</v>
      </c>
      <c r="AI21" s="541"/>
      <c r="AJ21" s="542"/>
      <c r="AK21" s="492"/>
      <c r="AL21" s="493"/>
      <c r="AM21" s="492"/>
      <c r="AN21" s="541"/>
      <c r="AO21" s="542"/>
      <c r="AP21" s="492"/>
      <c r="AQ21" s="493"/>
      <c r="AR21" s="492"/>
    </row>
    <row r="22" spans="1:44" s="514" customFormat="1" ht="345.95" customHeight="1" x14ac:dyDescent="0.2">
      <c r="A22" s="526"/>
      <c r="B22" s="526"/>
      <c r="C22" s="493" t="s">
        <v>1783</v>
      </c>
      <c r="D22" s="493" t="s">
        <v>1884</v>
      </c>
      <c r="E22" s="492" t="s">
        <v>1885</v>
      </c>
      <c r="F22" s="529" t="s">
        <v>1886</v>
      </c>
      <c r="G22" s="492" t="s">
        <v>1887</v>
      </c>
      <c r="H22" s="546" t="s">
        <v>1742</v>
      </c>
      <c r="I22" s="493" t="s">
        <v>1773</v>
      </c>
      <c r="J22" s="493" t="s">
        <v>1744</v>
      </c>
      <c r="K22" s="573" t="s">
        <v>1774</v>
      </c>
      <c r="L22" s="492" t="s">
        <v>1888</v>
      </c>
      <c r="M22" s="493" t="s">
        <v>1834</v>
      </c>
      <c r="N22" s="493" t="s">
        <v>1835</v>
      </c>
      <c r="O22" s="493" t="s">
        <v>1743</v>
      </c>
      <c r="P22" s="493" t="s">
        <v>1744</v>
      </c>
      <c r="Q22" s="539" t="s">
        <v>1745</v>
      </c>
      <c r="R22" s="532" t="s">
        <v>1752</v>
      </c>
      <c r="S22" s="492" t="s">
        <v>1888</v>
      </c>
      <c r="T22" s="492" t="s">
        <v>1878</v>
      </c>
      <c r="U22" s="493" t="s">
        <v>1889</v>
      </c>
      <c r="V22" s="549">
        <v>1</v>
      </c>
      <c r="W22" s="499">
        <v>44243</v>
      </c>
      <c r="X22" s="499">
        <v>44561</v>
      </c>
      <c r="Y22" s="541">
        <v>44294</v>
      </c>
      <c r="Z22" s="542" t="s">
        <v>1890</v>
      </c>
      <c r="AA22" s="570" t="s">
        <v>1891</v>
      </c>
      <c r="AB22" s="493" t="s">
        <v>1791</v>
      </c>
      <c r="AC22" s="492" t="s">
        <v>1892</v>
      </c>
      <c r="AD22" s="551">
        <v>44386</v>
      </c>
      <c r="AE22" s="550">
        <v>0.55000000000000004</v>
      </c>
      <c r="AF22" s="570" t="s">
        <v>1893</v>
      </c>
      <c r="AG22" s="493" t="s">
        <v>1791</v>
      </c>
      <c r="AH22" s="570" t="s">
        <v>1894</v>
      </c>
      <c r="AI22" s="541"/>
      <c r="AJ22" s="542"/>
      <c r="AK22" s="492"/>
      <c r="AL22" s="493"/>
      <c r="AM22" s="492"/>
      <c r="AN22" s="541"/>
      <c r="AO22" s="542"/>
      <c r="AP22" s="492"/>
      <c r="AQ22" s="493"/>
      <c r="AR22" s="492"/>
    </row>
    <row r="23" spans="1:44" s="514" customFormat="1" ht="171.75" customHeight="1" x14ac:dyDescent="0.2">
      <c r="A23" s="487" t="s">
        <v>522</v>
      </c>
      <c r="B23" s="487" t="s">
        <v>1895</v>
      </c>
      <c r="C23" s="536" t="s">
        <v>1896</v>
      </c>
      <c r="D23" s="536" t="s">
        <v>1897</v>
      </c>
      <c r="E23" s="509" t="s">
        <v>1898</v>
      </c>
      <c r="F23" s="484" t="s">
        <v>1899</v>
      </c>
      <c r="G23" s="509" t="s">
        <v>1900</v>
      </c>
      <c r="H23" s="574" t="s">
        <v>1901</v>
      </c>
      <c r="I23" s="509" t="s">
        <v>1902</v>
      </c>
      <c r="J23" s="536" t="s">
        <v>1789</v>
      </c>
      <c r="K23" s="575" t="s">
        <v>1774</v>
      </c>
      <c r="L23" s="492" t="s">
        <v>1903</v>
      </c>
      <c r="M23" s="536" t="s">
        <v>1747</v>
      </c>
      <c r="N23" s="536" t="s">
        <v>1791</v>
      </c>
      <c r="O23" s="509" t="s">
        <v>1773</v>
      </c>
      <c r="P23" s="509" t="s">
        <v>1789</v>
      </c>
      <c r="Q23" s="539" t="s">
        <v>1745</v>
      </c>
      <c r="R23" s="532" t="s">
        <v>1752</v>
      </c>
      <c r="S23" s="492" t="s">
        <v>1903</v>
      </c>
      <c r="T23" s="576" t="s">
        <v>1904</v>
      </c>
      <c r="U23" s="576" t="s">
        <v>1905</v>
      </c>
      <c r="V23" s="549" t="s">
        <v>1906</v>
      </c>
      <c r="W23" s="499">
        <v>44243</v>
      </c>
      <c r="X23" s="499">
        <v>44561</v>
      </c>
      <c r="Y23" s="541">
        <v>44295</v>
      </c>
      <c r="Z23" s="542">
        <v>0.18</v>
      </c>
      <c r="AA23" s="492" t="s">
        <v>1907</v>
      </c>
      <c r="AB23" s="493" t="s">
        <v>1791</v>
      </c>
      <c r="AC23" s="492" t="s">
        <v>1908</v>
      </c>
      <c r="AD23" s="577">
        <v>44385</v>
      </c>
      <c r="AE23" s="578">
        <v>0.45</v>
      </c>
      <c r="AF23" s="492" t="s">
        <v>1909</v>
      </c>
      <c r="AG23" s="493" t="s">
        <v>1791</v>
      </c>
      <c r="AH23" s="579" t="s">
        <v>1910</v>
      </c>
      <c r="AI23" s="541"/>
      <c r="AJ23" s="542"/>
      <c r="AK23" s="492"/>
      <c r="AL23" s="536"/>
      <c r="AM23" s="492"/>
      <c r="AN23" s="541"/>
      <c r="AO23" s="542"/>
      <c r="AP23" s="492"/>
      <c r="AQ23" s="493"/>
      <c r="AR23" s="492"/>
    </row>
    <row r="24" spans="1:44" s="514" customFormat="1" ht="156" customHeight="1" x14ac:dyDescent="0.2">
      <c r="A24" s="515"/>
      <c r="B24" s="515"/>
      <c r="C24" s="489" t="s">
        <v>1896</v>
      </c>
      <c r="D24" s="489" t="s">
        <v>1911</v>
      </c>
      <c r="E24" s="492" t="s">
        <v>1912</v>
      </c>
      <c r="F24" s="476" t="s">
        <v>1913</v>
      </c>
      <c r="G24" s="487" t="s">
        <v>1914</v>
      </c>
      <c r="H24" s="580" t="s">
        <v>1901</v>
      </c>
      <c r="I24" s="489" t="s">
        <v>1902</v>
      </c>
      <c r="J24" s="489" t="s">
        <v>1789</v>
      </c>
      <c r="K24" s="581" t="s">
        <v>1774</v>
      </c>
      <c r="L24" s="545" t="s">
        <v>1915</v>
      </c>
      <c r="M24" s="497" t="s">
        <v>1747</v>
      </c>
      <c r="N24" s="497" t="s">
        <v>1791</v>
      </c>
      <c r="O24" s="489" t="s">
        <v>1788</v>
      </c>
      <c r="P24" s="489" t="s">
        <v>1789</v>
      </c>
      <c r="Q24" s="582" t="s">
        <v>1745</v>
      </c>
      <c r="R24" s="495" t="s">
        <v>1752</v>
      </c>
      <c r="S24" s="545" t="s">
        <v>1915</v>
      </c>
      <c r="T24" s="492" t="s">
        <v>1916</v>
      </c>
      <c r="U24" s="545" t="s">
        <v>1917</v>
      </c>
      <c r="V24" s="545" t="s">
        <v>1918</v>
      </c>
      <c r="W24" s="499">
        <v>44243</v>
      </c>
      <c r="X24" s="499">
        <v>44561</v>
      </c>
      <c r="Y24" s="541">
        <v>44295</v>
      </c>
      <c r="Z24" s="542">
        <v>0</v>
      </c>
      <c r="AA24" s="492" t="s">
        <v>1919</v>
      </c>
      <c r="AB24" s="493" t="s">
        <v>1791</v>
      </c>
      <c r="AC24" s="492" t="s">
        <v>1908</v>
      </c>
      <c r="AD24" s="577">
        <v>44385</v>
      </c>
      <c r="AE24" s="578">
        <v>0.33300000000000002</v>
      </c>
      <c r="AF24" s="492" t="s">
        <v>1920</v>
      </c>
      <c r="AG24" s="493" t="s">
        <v>1791</v>
      </c>
      <c r="AH24" s="579" t="s">
        <v>1910</v>
      </c>
      <c r="AI24" s="541"/>
      <c r="AJ24" s="542"/>
      <c r="AK24" s="492"/>
      <c r="AL24" s="493"/>
      <c r="AM24" s="492"/>
      <c r="AN24" s="541"/>
      <c r="AO24" s="542"/>
      <c r="AP24" s="492"/>
      <c r="AQ24" s="493"/>
      <c r="AR24" s="492"/>
    </row>
    <row r="25" spans="1:44" s="514" customFormat="1" ht="156.75" customHeight="1" x14ac:dyDescent="0.2">
      <c r="A25" s="526"/>
      <c r="B25" s="526"/>
      <c r="C25" s="517"/>
      <c r="D25" s="517"/>
      <c r="E25" s="492" t="s">
        <v>1921</v>
      </c>
      <c r="F25" s="471"/>
      <c r="G25" s="526"/>
      <c r="H25" s="583"/>
      <c r="I25" s="517"/>
      <c r="J25" s="517"/>
      <c r="K25" s="584"/>
      <c r="L25" s="492" t="s">
        <v>1922</v>
      </c>
      <c r="M25" s="497" t="s">
        <v>1747</v>
      </c>
      <c r="N25" s="497" t="s">
        <v>1835</v>
      </c>
      <c r="O25" s="517"/>
      <c r="P25" s="517"/>
      <c r="Q25" s="585"/>
      <c r="R25" s="521"/>
      <c r="S25" s="492" t="s">
        <v>1922</v>
      </c>
      <c r="T25" s="492" t="s">
        <v>1923</v>
      </c>
      <c r="U25" s="576" t="s">
        <v>1924</v>
      </c>
      <c r="V25" s="554" t="s">
        <v>1925</v>
      </c>
      <c r="W25" s="499">
        <v>44243</v>
      </c>
      <c r="X25" s="499">
        <v>44561</v>
      </c>
      <c r="Y25" s="541">
        <v>44295</v>
      </c>
      <c r="Z25" s="542">
        <v>0.1</v>
      </c>
      <c r="AA25" s="492" t="s">
        <v>1926</v>
      </c>
      <c r="AB25" s="493" t="s">
        <v>1791</v>
      </c>
      <c r="AC25" s="492" t="s">
        <v>1927</v>
      </c>
      <c r="AD25" s="577">
        <v>44385</v>
      </c>
      <c r="AE25" s="578">
        <v>0.5</v>
      </c>
      <c r="AF25" s="492" t="s">
        <v>1928</v>
      </c>
      <c r="AG25" s="493" t="s">
        <v>1791</v>
      </c>
      <c r="AH25" s="579" t="s">
        <v>1910</v>
      </c>
      <c r="AI25" s="541"/>
      <c r="AJ25" s="542"/>
      <c r="AK25" s="492"/>
      <c r="AL25" s="586"/>
      <c r="AM25" s="492"/>
      <c r="AN25" s="541"/>
      <c r="AO25" s="542"/>
      <c r="AP25" s="492"/>
      <c r="AQ25" s="493"/>
      <c r="AR25" s="492"/>
    </row>
    <row r="26" spans="1:44" s="514" customFormat="1" ht="192.95" customHeight="1" x14ac:dyDescent="0.2">
      <c r="A26" s="587" t="s">
        <v>1929</v>
      </c>
      <c r="B26" s="487" t="s">
        <v>1930</v>
      </c>
      <c r="C26" s="489" t="s">
        <v>1783</v>
      </c>
      <c r="D26" s="489" t="s">
        <v>1931</v>
      </c>
      <c r="E26" s="587" t="s">
        <v>1932</v>
      </c>
      <c r="F26" s="470" t="s">
        <v>1933</v>
      </c>
      <c r="G26" s="487" t="s">
        <v>1934</v>
      </c>
      <c r="H26" s="568" t="s">
        <v>1901</v>
      </c>
      <c r="I26" s="489" t="s">
        <v>1788</v>
      </c>
      <c r="J26" s="489" t="s">
        <v>1789</v>
      </c>
      <c r="K26" s="491" t="s">
        <v>1745</v>
      </c>
      <c r="L26" s="545" t="s">
        <v>1935</v>
      </c>
      <c r="M26" s="493" t="s">
        <v>1747</v>
      </c>
      <c r="N26" s="493" t="s">
        <v>1791</v>
      </c>
      <c r="O26" s="489" t="s">
        <v>1773</v>
      </c>
      <c r="P26" s="489" t="s">
        <v>1789</v>
      </c>
      <c r="Q26" s="491" t="s">
        <v>1745</v>
      </c>
      <c r="R26" s="495" t="s">
        <v>1752</v>
      </c>
      <c r="S26" s="492" t="s">
        <v>1936</v>
      </c>
      <c r="T26" s="492" t="s">
        <v>1937</v>
      </c>
      <c r="U26" s="492" t="s">
        <v>1938</v>
      </c>
      <c r="V26" s="549">
        <v>1</v>
      </c>
      <c r="W26" s="504">
        <v>44243</v>
      </c>
      <c r="X26" s="504">
        <v>44561</v>
      </c>
      <c r="Y26" s="541">
        <v>44295</v>
      </c>
      <c r="Z26" s="550">
        <v>0</v>
      </c>
      <c r="AA26" s="492" t="s">
        <v>1939</v>
      </c>
      <c r="AB26" s="489" t="s">
        <v>1791</v>
      </c>
      <c r="AC26" s="492" t="s">
        <v>1940</v>
      </c>
      <c r="AD26" s="551">
        <v>44378</v>
      </c>
      <c r="AE26" s="550">
        <v>1</v>
      </c>
      <c r="AF26" s="570" t="s">
        <v>1941</v>
      </c>
      <c r="AG26" s="588" t="s">
        <v>1791</v>
      </c>
      <c r="AH26" s="570" t="s">
        <v>1942</v>
      </c>
      <c r="AI26" s="541"/>
      <c r="AJ26" s="542"/>
      <c r="AK26" s="492"/>
      <c r="AL26" s="493"/>
      <c r="AM26" s="492"/>
      <c r="AN26" s="541"/>
      <c r="AO26" s="542"/>
      <c r="AP26" s="492"/>
      <c r="AQ26" s="493"/>
      <c r="AR26" s="492"/>
    </row>
    <row r="27" spans="1:44" s="514" customFormat="1" ht="164.1" customHeight="1" x14ac:dyDescent="0.2">
      <c r="A27" s="589"/>
      <c r="B27" s="515"/>
      <c r="C27" s="590"/>
      <c r="D27" s="590"/>
      <c r="E27" s="589"/>
      <c r="F27" s="591"/>
      <c r="G27" s="515"/>
      <c r="H27" s="592"/>
      <c r="I27" s="590"/>
      <c r="J27" s="590"/>
      <c r="K27" s="593"/>
      <c r="L27" s="545" t="s">
        <v>1943</v>
      </c>
      <c r="M27" s="493" t="s">
        <v>1747</v>
      </c>
      <c r="N27" s="493" t="s">
        <v>1791</v>
      </c>
      <c r="O27" s="590"/>
      <c r="P27" s="590"/>
      <c r="Q27" s="593"/>
      <c r="R27" s="594"/>
      <c r="S27" s="492" t="s">
        <v>1943</v>
      </c>
      <c r="T27" s="492" t="s">
        <v>1937</v>
      </c>
      <c r="U27" s="492" t="s">
        <v>1944</v>
      </c>
      <c r="V27" s="549">
        <v>1</v>
      </c>
      <c r="W27" s="504">
        <v>44243</v>
      </c>
      <c r="X27" s="504">
        <v>44561</v>
      </c>
      <c r="Y27" s="541">
        <v>44295</v>
      </c>
      <c r="Z27" s="550" t="s">
        <v>1945</v>
      </c>
      <c r="AA27" s="492" t="s">
        <v>1946</v>
      </c>
      <c r="AB27" s="590"/>
      <c r="AC27" s="492" t="s">
        <v>1940</v>
      </c>
      <c r="AD27" s="551">
        <v>44378</v>
      </c>
      <c r="AE27" s="550">
        <v>1</v>
      </c>
      <c r="AF27" s="570" t="s">
        <v>1947</v>
      </c>
      <c r="AG27" s="588"/>
      <c r="AH27" s="570" t="s">
        <v>1948</v>
      </c>
      <c r="AI27" s="541"/>
      <c r="AJ27" s="542"/>
      <c r="AK27" s="492"/>
      <c r="AL27" s="493"/>
      <c r="AM27" s="492"/>
      <c r="AN27" s="541"/>
      <c r="AO27" s="542"/>
      <c r="AP27" s="492"/>
      <c r="AQ27" s="493"/>
      <c r="AR27" s="492"/>
    </row>
    <row r="28" spans="1:44" s="514" customFormat="1" ht="156.94999999999999" customHeight="1" x14ac:dyDescent="0.2">
      <c r="A28" s="589"/>
      <c r="B28" s="515"/>
      <c r="C28" s="590"/>
      <c r="D28" s="590"/>
      <c r="E28" s="589"/>
      <c r="F28" s="591"/>
      <c r="G28" s="515"/>
      <c r="H28" s="592"/>
      <c r="I28" s="590"/>
      <c r="J28" s="590"/>
      <c r="K28" s="593"/>
      <c r="L28" s="545" t="s">
        <v>1949</v>
      </c>
      <c r="M28" s="493" t="s">
        <v>1747</v>
      </c>
      <c r="N28" s="493" t="s">
        <v>1791</v>
      </c>
      <c r="O28" s="590"/>
      <c r="P28" s="590"/>
      <c r="Q28" s="593"/>
      <c r="R28" s="594"/>
      <c r="S28" s="492" t="s">
        <v>1950</v>
      </c>
      <c r="T28" s="492" t="s">
        <v>1937</v>
      </c>
      <c r="U28" s="492" t="s">
        <v>1951</v>
      </c>
      <c r="V28" s="493">
        <v>1</v>
      </c>
      <c r="W28" s="504">
        <v>44243</v>
      </c>
      <c r="X28" s="504">
        <v>44561</v>
      </c>
      <c r="Y28" s="541">
        <v>44295</v>
      </c>
      <c r="Z28" s="550">
        <v>0</v>
      </c>
      <c r="AA28" s="492" t="s">
        <v>1952</v>
      </c>
      <c r="AB28" s="590"/>
      <c r="AC28" s="492" t="s">
        <v>1940</v>
      </c>
      <c r="AD28" s="551">
        <v>44378</v>
      </c>
      <c r="AE28" s="550">
        <v>1</v>
      </c>
      <c r="AF28" s="595" t="s">
        <v>1953</v>
      </c>
      <c r="AG28" s="588"/>
      <c r="AH28" s="570" t="s">
        <v>1954</v>
      </c>
      <c r="AI28" s="541"/>
      <c r="AJ28" s="542"/>
      <c r="AK28" s="492"/>
      <c r="AL28" s="493"/>
      <c r="AM28" s="492"/>
      <c r="AN28" s="541"/>
      <c r="AO28" s="542"/>
      <c r="AP28" s="492"/>
      <c r="AQ28" s="493"/>
      <c r="AR28" s="492"/>
    </row>
    <row r="29" spans="1:44" s="514" customFormat="1" ht="204" x14ac:dyDescent="0.2">
      <c r="A29" s="589"/>
      <c r="B29" s="515"/>
      <c r="C29" s="517"/>
      <c r="D29" s="517"/>
      <c r="E29" s="596"/>
      <c r="F29" s="482"/>
      <c r="G29" s="526"/>
      <c r="H29" s="571"/>
      <c r="I29" s="517"/>
      <c r="J29" s="517"/>
      <c r="K29" s="519"/>
      <c r="L29" s="545" t="s">
        <v>1955</v>
      </c>
      <c r="M29" s="493" t="s">
        <v>1747</v>
      </c>
      <c r="N29" s="493" t="s">
        <v>1791</v>
      </c>
      <c r="O29" s="517"/>
      <c r="P29" s="517"/>
      <c r="Q29" s="519"/>
      <c r="R29" s="521"/>
      <c r="S29" s="492" t="s">
        <v>1955</v>
      </c>
      <c r="T29" s="492" t="s">
        <v>1937</v>
      </c>
      <c r="U29" s="492" t="s">
        <v>1956</v>
      </c>
      <c r="V29" s="549">
        <v>1</v>
      </c>
      <c r="W29" s="504">
        <v>44243</v>
      </c>
      <c r="X29" s="504">
        <v>44561</v>
      </c>
      <c r="Y29" s="541">
        <v>44295</v>
      </c>
      <c r="Z29" s="550" t="s">
        <v>1957</v>
      </c>
      <c r="AA29" s="492" t="s">
        <v>1958</v>
      </c>
      <c r="AB29" s="517"/>
      <c r="AC29" s="492" t="s">
        <v>1940</v>
      </c>
      <c r="AD29" s="551">
        <v>44378</v>
      </c>
      <c r="AE29" s="550">
        <v>0.83</v>
      </c>
      <c r="AF29" s="570" t="s">
        <v>1959</v>
      </c>
      <c r="AG29" s="588"/>
      <c r="AH29" s="570" t="s">
        <v>1960</v>
      </c>
      <c r="AI29" s="541"/>
      <c r="AJ29" s="542"/>
      <c r="AK29" s="492"/>
      <c r="AL29" s="493"/>
      <c r="AM29" s="492"/>
      <c r="AN29" s="541"/>
      <c r="AO29" s="542"/>
      <c r="AP29" s="492"/>
      <c r="AQ29" s="493"/>
      <c r="AR29" s="492"/>
    </row>
    <row r="30" spans="1:44" s="514" customFormat="1" ht="306" x14ac:dyDescent="0.2">
      <c r="A30" s="589"/>
      <c r="B30" s="515"/>
      <c r="C30" s="536" t="s">
        <v>1783</v>
      </c>
      <c r="D30" s="493" t="s">
        <v>1961</v>
      </c>
      <c r="E30" s="597" t="s">
        <v>1962</v>
      </c>
      <c r="F30" s="598" t="s">
        <v>1963</v>
      </c>
      <c r="G30" s="597" t="s">
        <v>1964</v>
      </c>
      <c r="H30" s="546" t="s">
        <v>1742</v>
      </c>
      <c r="I30" s="493" t="s">
        <v>1788</v>
      </c>
      <c r="J30" s="493" t="s">
        <v>1750</v>
      </c>
      <c r="K30" s="539" t="s">
        <v>1745</v>
      </c>
      <c r="L30" s="597" t="s">
        <v>1965</v>
      </c>
      <c r="M30" s="493" t="s">
        <v>1747</v>
      </c>
      <c r="N30" s="493" t="s">
        <v>1791</v>
      </c>
      <c r="O30" s="493" t="s">
        <v>1773</v>
      </c>
      <c r="P30" s="493" t="s">
        <v>1750</v>
      </c>
      <c r="Q30" s="540" t="s">
        <v>1792</v>
      </c>
      <c r="R30" s="532" t="s">
        <v>1752</v>
      </c>
      <c r="S30" s="597" t="s">
        <v>1966</v>
      </c>
      <c r="T30" s="492" t="s">
        <v>1937</v>
      </c>
      <c r="U30" s="599" t="s">
        <v>1967</v>
      </c>
      <c r="V30" s="549">
        <v>1</v>
      </c>
      <c r="W30" s="504">
        <v>44243</v>
      </c>
      <c r="X30" s="504">
        <v>44561</v>
      </c>
      <c r="Y30" s="541">
        <v>44295</v>
      </c>
      <c r="Z30" s="550" t="s">
        <v>1968</v>
      </c>
      <c r="AA30" s="492" t="s">
        <v>1969</v>
      </c>
      <c r="AB30" s="493" t="s">
        <v>1791</v>
      </c>
      <c r="AC30" s="492" t="s">
        <v>1940</v>
      </c>
      <c r="AD30" s="551">
        <v>44378</v>
      </c>
      <c r="AE30" s="550">
        <v>1</v>
      </c>
      <c r="AF30" s="570" t="s">
        <v>1970</v>
      </c>
      <c r="AG30" s="527" t="s">
        <v>1791</v>
      </c>
      <c r="AH30" s="570" t="s">
        <v>1971</v>
      </c>
      <c r="AI30" s="541"/>
      <c r="AJ30" s="542"/>
      <c r="AK30" s="492"/>
      <c r="AL30" s="493"/>
      <c r="AM30" s="492"/>
      <c r="AN30" s="541"/>
      <c r="AO30" s="542"/>
      <c r="AP30" s="492"/>
      <c r="AQ30" s="493"/>
      <c r="AR30" s="492"/>
    </row>
    <row r="31" spans="1:44" ht="382.5" x14ac:dyDescent="0.2">
      <c r="A31" s="596"/>
      <c r="B31" s="526"/>
      <c r="C31" s="536" t="s">
        <v>1783</v>
      </c>
      <c r="D31" s="493" t="s">
        <v>1972</v>
      </c>
      <c r="E31" s="600" t="s">
        <v>1973</v>
      </c>
      <c r="F31" s="601" t="s">
        <v>1974</v>
      </c>
      <c r="G31" s="600" t="s">
        <v>1975</v>
      </c>
      <c r="H31" s="546" t="s">
        <v>1901</v>
      </c>
      <c r="I31" s="493" t="s">
        <v>1773</v>
      </c>
      <c r="J31" s="493" t="s">
        <v>1789</v>
      </c>
      <c r="K31" s="539" t="s">
        <v>1745</v>
      </c>
      <c r="L31" s="507" t="s">
        <v>1976</v>
      </c>
      <c r="M31" s="493" t="s">
        <v>1747</v>
      </c>
      <c r="N31" s="493" t="s">
        <v>1791</v>
      </c>
      <c r="O31" s="493" t="s">
        <v>1743</v>
      </c>
      <c r="P31" s="493" t="s">
        <v>1789</v>
      </c>
      <c r="Q31" s="540" t="s">
        <v>1792</v>
      </c>
      <c r="R31" s="532" t="s">
        <v>1752</v>
      </c>
      <c r="S31" s="509" t="s">
        <v>1976</v>
      </c>
      <c r="T31" s="492" t="s">
        <v>1937</v>
      </c>
      <c r="U31" s="492" t="s">
        <v>1977</v>
      </c>
      <c r="V31" s="549">
        <v>1</v>
      </c>
      <c r="W31" s="504">
        <v>44243</v>
      </c>
      <c r="X31" s="504">
        <v>44561</v>
      </c>
      <c r="Y31" s="541">
        <v>44295</v>
      </c>
      <c r="Z31" s="550" t="s">
        <v>1978</v>
      </c>
      <c r="AA31" s="528" t="s">
        <v>1979</v>
      </c>
      <c r="AB31" s="493" t="s">
        <v>1791</v>
      </c>
      <c r="AC31" s="492" t="s">
        <v>1940</v>
      </c>
      <c r="AD31" s="551">
        <v>44378</v>
      </c>
      <c r="AE31" s="602" t="s">
        <v>1980</v>
      </c>
      <c r="AF31" s="570" t="s">
        <v>1981</v>
      </c>
      <c r="AG31" s="527" t="s">
        <v>1791</v>
      </c>
      <c r="AH31" s="570" t="s">
        <v>1982</v>
      </c>
      <c r="AI31" s="541"/>
      <c r="AJ31" s="542"/>
      <c r="AK31" s="492"/>
      <c r="AL31" s="493"/>
      <c r="AM31" s="492"/>
      <c r="AN31" s="541"/>
      <c r="AO31" s="542"/>
      <c r="AP31" s="492"/>
      <c r="AQ31" s="493"/>
      <c r="AR31" s="492"/>
    </row>
    <row r="32" spans="1:44" s="514" customFormat="1" ht="242.25" x14ac:dyDescent="0.2">
      <c r="A32" s="487" t="s">
        <v>1983</v>
      </c>
      <c r="B32" s="487" t="s">
        <v>1984</v>
      </c>
      <c r="C32" s="489" t="s">
        <v>1783</v>
      </c>
      <c r="D32" s="493" t="s">
        <v>1985</v>
      </c>
      <c r="E32" s="492" t="s">
        <v>1986</v>
      </c>
      <c r="F32" s="529" t="s">
        <v>1987</v>
      </c>
      <c r="G32" s="492" t="s">
        <v>1988</v>
      </c>
      <c r="H32" s="538" t="s">
        <v>1901</v>
      </c>
      <c r="I32" s="492" t="s">
        <v>1788</v>
      </c>
      <c r="J32" s="492" t="s">
        <v>1744</v>
      </c>
      <c r="K32" s="573" t="s">
        <v>1774</v>
      </c>
      <c r="L32" s="603" t="s">
        <v>1989</v>
      </c>
      <c r="M32" s="493" t="s">
        <v>1747</v>
      </c>
      <c r="N32" s="493" t="s">
        <v>1791</v>
      </c>
      <c r="O32" s="492" t="s">
        <v>1743</v>
      </c>
      <c r="P32" s="492" t="s">
        <v>1744</v>
      </c>
      <c r="Q32" s="539" t="s">
        <v>1745</v>
      </c>
      <c r="R32" s="532" t="s">
        <v>1752</v>
      </c>
      <c r="S32" s="603" t="s">
        <v>1990</v>
      </c>
      <c r="T32" s="493" t="s">
        <v>1991</v>
      </c>
      <c r="U32" s="493" t="s">
        <v>1992</v>
      </c>
      <c r="V32" s="549">
        <v>1</v>
      </c>
      <c r="W32" s="499">
        <v>44243</v>
      </c>
      <c r="X32" s="499">
        <v>44561</v>
      </c>
      <c r="Y32" s="541">
        <v>44295</v>
      </c>
      <c r="Z32" s="542">
        <v>1</v>
      </c>
      <c r="AA32" s="492" t="s">
        <v>1993</v>
      </c>
      <c r="AB32" s="493" t="s">
        <v>1791</v>
      </c>
      <c r="AC32" s="492" t="s">
        <v>1994</v>
      </c>
      <c r="AD32" s="541">
        <v>44384</v>
      </c>
      <c r="AE32" s="542">
        <v>1</v>
      </c>
      <c r="AF32" s="492" t="s">
        <v>1995</v>
      </c>
      <c r="AG32" s="493" t="s">
        <v>1791</v>
      </c>
      <c r="AH32" s="604" t="s">
        <v>1996</v>
      </c>
      <c r="AI32" s="541"/>
      <c r="AJ32" s="542"/>
      <c r="AK32" s="492"/>
      <c r="AL32" s="493"/>
      <c r="AM32" s="492"/>
      <c r="AN32" s="541"/>
      <c r="AO32" s="542"/>
      <c r="AP32" s="492"/>
      <c r="AQ32" s="493"/>
      <c r="AR32" s="492"/>
    </row>
    <row r="33" spans="1:44" s="514" customFormat="1" ht="191.25" x14ac:dyDescent="0.2">
      <c r="A33" s="515"/>
      <c r="B33" s="515"/>
      <c r="C33" s="590"/>
      <c r="D33" s="605" t="s">
        <v>1997</v>
      </c>
      <c r="E33" s="606" t="s">
        <v>1998</v>
      </c>
      <c r="F33" s="607" t="s">
        <v>1999</v>
      </c>
      <c r="G33" s="608" t="s">
        <v>2000</v>
      </c>
      <c r="H33" s="609" t="s">
        <v>2001</v>
      </c>
      <c r="I33" s="608" t="s">
        <v>1788</v>
      </c>
      <c r="J33" s="608" t="s">
        <v>1744</v>
      </c>
      <c r="K33" s="573" t="s">
        <v>1774</v>
      </c>
      <c r="L33" s="610" t="s">
        <v>2002</v>
      </c>
      <c r="M33" s="536" t="s">
        <v>1747</v>
      </c>
      <c r="N33" s="493" t="s">
        <v>1791</v>
      </c>
      <c r="O33" s="509" t="s">
        <v>1743</v>
      </c>
      <c r="P33" s="509" t="s">
        <v>1789</v>
      </c>
      <c r="Q33" s="611" t="s">
        <v>1792</v>
      </c>
      <c r="R33" s="612" t="s">
        <v>1752</v>
      </c>
      <c r="S33" s="610" t="s">
        <v>2002</v>
      </c>
      <c r="T33" s="536" t="s">
        <v>2003</v>
      </c>
      <c r="U33" s="613" t="s">
        <v>2004</v>
      </c>
      <c r="V33" s="614" t="s">
        <v>2005</v>
      </c>
      <c r="W33" s="499">
        <v>44243</v>
      </c>
      <c r="X33" s="499">
        <v>44561</v>
      </c>
      <c r="Y33" s="541">
        <v>44295</v>
      </c>
      <c r="Z33" s="542"/>
      <c r="AA33" s="492" t="s">
        <v>2006</v>
      </c>
      <c r="AB33" s="493" t="s">
        <v>1791</v>
      </c>
      <c r="AC33" s="492" t="s">
        <v>2007</v>
      </c>
      <c r="AD33" s="541">
        <v>44384</v>
      </c>
      <c r="AE33" s="542"/>
      <c r="AF33" s="492" t="s">
        <v>2008</v>
      </c>
      <c r="AG33" s="493" t="s">
        <v>1791</v>
      </c>
      <c r="AH33" s="528" t="s">
        <v>2009</v>
      </c>
      <c r="AI33" s="541"/>
      <c r="AJ33" s="542"/>
      <c r="AK33" s="492"/>
      <c r="AL33" s="493"/>
      <c r="AM33" s="492"/>
      <c r="AN33" s="541"/>
      <c r="AO33" s="542"/>
      <c r="AP33" s="492"/>
      <c r="AQ33" s="493"/>
      <c r="AR33" s="492"/>
    </row>
    <row r="34" spans="1:44" s="514" customFormat="1" ht="178.5" x14ac:dyDescent="0.2">
      <c r="A34" s="515"/>
      <c r="B34" s="515"/>
      <c r="C34" s="590"/>
      <c r="D34" s="605" t="s">
        <v>2010</v>
      </c>
      <c r="E34" s="606" t="s">
        <v>2011</v>
      </c>
      <c r="F34" s="607" t="s">
        <v>2012</v>
      </c>
      <c r="G34" s="608" t="s">
        <v>2013</v>
      </c>
      <c r="H34" s="600" t="s">
        <v>2001</v>
      </c>
      <c r="I34" s="606" t="s">
        <v>1788</v>
      </c>
      <c r="J34" s="606" t="s">
        <v>1744</v>
      </c>
      <c r="K34" s="575" t="s">
        <v>1774</v>
      </c>
      <c r="L34" s="603" t="s">
        <v>2014</v>
      </c>
      <c r="M34" s="586" t="s">
        <v>1747</v>
      </c>
      <c r="N34" s="493" t="s">
        <v>1791</v>
      </c>
      <c r="O34" s="509" t="s">
        <v>1743</v>
      </c>
      <c r="P34" s="509" t="s">
        <v>1789</v>
      </c>
      <c r="Q34" s="611" t="s">
        <v>1792</v>
      </c>
      <c r="R34" s="612" t="s">
        <v>1752</v>
      </c>
      <c r="S34" s="603" t="s">
        <v>2014</v>
      </c>
      <c r="T34" s="536" t="s">
        <v>2015</v>
      </c>
      <c r="U34" s="493" t="s">
        <v>2016</v>
      </c>
      <c r="V34" s="493" t="s">
        <v>2017</v>
      </c>
      <c r="W34" s="499">
        <v>44243</v>
      </c>
      <c r="X34" s="499">
        <v>44561</v>
      </c>
      <c r="Y34" s="541">
        <v>44295</v>
      </c>
      <c r="Z34" s="550">
        <v>0</v>
      </c>
      <c r="AA34" s="492" t="s">
        <v>2018</v>
      </c>
      <c r="AB34" s="493" t="s">
        <v>1791</v>
      </c>
      <c r="AC34" s="492" t="s">
        <v>2019</v>
      </c>
      <c r="AD34" s="541">
        <v>44384</v>
      </c>
      <c r="AE34" s="550">
        <v>0.7</v>
      </c>
      <c r="AF34" s="492" t="s">
        <v>2020</v>
      </c>
      <c r="AG34" s="493" t="s">
        <v>1791</v>
      </c>
      <c r="AH34" s="528" t="s">
        <v>2009</v>
      </c>
      <c r="AI34" s="541"/>
      <c r="AJ34" s="542"/>
      <c r="AK34" s="492"/>
      <c r="AL34" s="493"/>
      <c r="AM34" s="492"/>
      <c r="AN34" s="541"/>
      <c r="AO34" s="542"/>
      <c r="AP34" s="492"/>
      <c r="AQ34" s="493"/>
      <c r="AR34" s="492"/>
    </row>
    <row r="35" spans="1:44" s="514" customFormat="1" ht="357" x14ac:dyDescent="0.2">
      <c r="A35" s="515"/>
      <c r="B35" s="515"/>
      <c r="C35" s="590"/>
      <c r="D35" s="615" t="s">
        <v>2021</v>
      </c>
      <c r="E35" s="608" t="s">
        <v>2022</v>
      </c>
      <c r="F35" s="607" t="s">
        <v>2023</v>
      </c>
      <c r="G35" s="608" t="s">
        <v>2024</v>
      </c>
      <c r="H35" s="609" t="s">
        <v>2001</v>
      </c>
      <c r="I35" s="608" t="s">
        <v>1788</v>
      </c>
      <c r="J35" s="608" t="s">
        <v>1744</v>
      </c>
      <c r="K35" s="573" t="s">
        <v>1774</v>
      </c>
      <c r="L35" s="603" t="s">
        <v>2025</v>
      </c>
      <c r="M35" s="536" t="s">
        <v>1747</v>
      </c>
      <c r="N35" s="493" t="s">
        <v>1791</v>
      </c>
      <c r="O35" s="492" t="s">
        <v>1743</v>
      </c>
      <c r="P35" s="492" t="s">
        <v>1789</v>
      </c>
      <c r="Q35" s="616" t="s">
        <v>1792</v>
      </c>
      <c r="R35" s="532" t="s">
        <v>1752</v>
      </c>
      <c r="S35" s="610" t="s">
        <v>2025</v>
      </c>
      <c r="T35" s="493" t="s">
        <v>2026</v>
      </c>
      <c r="U35" s="493" t="s">
        <v>2027</v>
      </c>
      <c r="V35" s="617" t="s">
        <v>2028</v>
      </c>
      <c r="W35" s="499">
        <v>44243</v>
      </c>
      <c r="X35" s="499">
        <v>44561</v>
      </c>
      <c r="Y35" s="541">
        <v>44295</v>
      </c>
      <c r="Z35" s="542">
        <f>0.3*100%</f>
        <v>0.3</v>
      </c>
      <c r="AA35" s="492" t="s">
        <v>2029</v>
      </c>
      <c r="AB35" s="493" t="s">
        <v>1791</v>
      </c>
      <c r="AC35" s="492" t="s">
        <v>2030</v>
      </c>
      <c r="AD35" s="541">
        <v>44384</v>
      </c>
      <c r="AE35" s="550">
        <v>0.6</v>
      </c>
      <c r="AF35" s="492" t="s">
        <v>2031</v>
      </c>
      <c r="AG35" s="493" t="s">
        <v>1791</v>
      </c>
      <c r="AH35" s="528" t="s">
        <v>2032</v>
      </c>
      <c r="AI35" s="541"/>
      <c r="AJ35" s="542"/>
      <c r="AK35" s="492"/>
      <c r="AL35" s="493"/>
      <c r="AM35" s="492"/>
      <c r="AN35" s="541"/>
      <c r="AO35" s="542"/>
      <c r="AP35" s="492"/>
      <c r="AQ35" s="493"/>
      <c r="AR35" s="492"/>
    </row>
    <row r="36" spans="1:44" s="514" customFormat="1" ht="192.75" customHeight="1" x14ac:dyDescent="0.2">
      <c r="A36" s="526"/>
      <c r="B36" s="526"/>
      <c r="C36" s="517"/>
      <c r="D36" s="615" t="s">
        <v>2033</v>
      </c>
      <c r="E36" s="608" t="s">
        <v>2034</v>
      </c>
      <c r="F36" s="607" t="s">
        <v>2035</v>
      </c>
      <c r="G36" s="608" t="s">
        <v>2036</v>
      </c>
      <c r="H36" s="609" t="s">
        <v>1901</v>
      </c>
      <c r="I36" s="608" t="s">
        <v>1788</v>
      </c>
      <c r="J36" s="608" t="s">
        <v>1744</v>
      </c>
      <c r="K36" s="573" t="s">
        <v>1774</v>
      </c>
      <c r="L36" s="603" t="s">
        <v>2037</v>
      </c>
      <c r="M36" s="536" t="s">
        <v>1747</v>
      </c>
      <c r="N36" s="493" t="s">
        <v>1791</v>
      </c>
      <c r="O36" s="492" t="s">
        <v>1743</v>
      </c>
      <c r="P36" s="492" t="s">
        <v>1789</v>
      </c>
      <c r="Q36" s="616" t="s">
        <v>1792</v>
      </c>
      <c r="R36" s="532" t="s">
        <v>2038</v>
      </c>
      <c r="S36" s="610" t="s">
        <v>2039</v>
      </c>
      <c r="T36" s="493" t="s">
        <v>2040</v>
      </c>
      <c r="U36" s="493" t="s">
        <v>2041</v>
      </c>
      <c r="V36" s="617" t="s">
        <v>2042</v>
      </c>
      <c r="W36" s="499">
        <v>44243</v>
      </c>
      <c r="X36" s="499">
        <v>44561</v>
      </c>
      <c r="Y36" s="541">
        <v>44295</v>
      </c>
      <c r="Z36" s="542">
        <f>0.3*100%</f>
        <v>0.3</v>
      </c>
      <c r="AA36" s="492" t="s">
        <v>2043</v>
      </c>
      <c r="AB36" s="493" t="s">
        <v>1791</v>
      </c>
      <c r="AC36" s="492" t="s">
        <v>2044</v>
      </c>
      <c r="AD36" s="541">
        <v>44384</v>
      </c>
      <c r="AE36" s="550">
        <v>0.6</v>
      </c>
      <c r="AF36" s="492" t="s">
        <v>2045</v>
      </c>
      <c r="AG36" s="493" t="s">
        <v>1791</v>
      </c>
      <c r="AH36" s="528" t="s">
        <v>2009</v>
      </c>
      <c r="AI36" s="541"/>
      <c r="AJ36" s="542"/>
      <c r="AK36" s="492"/>
      <c r="AL36" s="493"/>
      <c r="AM36" s="492"/>
      <c r="AN36" s="541"/>
      <c r="AO36" s="542"/>
      <c r="AP36" s="492"/>
      <c r="AQ36" s="493"/>
      <c r="AR36" s="492"/>
    </row>
    <row r="37" spans="1:44" s="514" customFormat="1" ht="283.5" customHeight="1" x14ac:dyDescent="0.2">
      <c r="A37" s="487" t="s">
        <v>2046</v>
      </c>
      <c r="B37" s="487" t="s">
        <v>2047</v>
      </c>
      <c r="C37" s="489" t="s">
        <v>1896</v>
      </c>
      <c r="D37" s="489" t="s">
        <v>2048</v>
      </c>
      <c r="E37" s="509" t="s">
        <v>2049</v>
      </c>
      <c r="F37" s="476" t="s">
        <v>2050</v>
      </c>
      <c r="G37" s="487" t="s">
        <v>2051</v>
      </c>
      <c r="H37" s="546" t="s">
        <v>2052</v>
      </c>
      <c r="I37" s="492" t="s">
        <v>1788</v>
      </c>
      <c r="J37" s="492" t="s">
        <v>1789</v>
      </c>
      <c r="K37" s="618" t="s">
        <v>1745</v>
      </c>
      <c r="L37" s="619" t="s">
        <v>2053</v>
      </c>
      <c r="M37" s="493" t="s">
        <v>1747</v>
      </c>
      <c r="N37" s="586" t="s">
        <v>1791</v>
      </c>
      <c r="O37" s="492" t="s">
        <v>1773</v>
      </c>
      <c r="P37" s="492" t="s">
        <v>1750</v>
      </c>
      <c r="Q37" s="616" t="s">
        <v>1792</v>
      </c>
      <c r="R37" s="532" t="s">
        <v>1752</v>
      </c>
      <c r="S37" s="619" t="s">
        <v>2053</v>
      </c>
      <c r="T37" s="509" t="s">
        <v>2054</v>
      </c>
      <c r="U37" s="492" t="s">
        <v>2055</v>
      </c>
      <c r="V37" s="550">
        <v>1</v>
      </c>
      <c r="W37" s="499">
        <v>44243</v>
      </c>
      <c r="X37" s="499">
        <v>44561</v>
      </c>
      <c r="Y37" s="541">
        <v>44300</v>
      </c>
      <c r="Z37" s="550">
        <v>0.25</v>
      </c>
      <c r="AA37" s="492" t="s">
        <v>2056</v>
      </c>
      <c r="AB37" s="493" t="s">
        <v>1791</v>
      </c>
      <c r="AC37" s="492" t="s">
        <v>1823</v>
      </c>
      <c r="AD37" s="551">
        <v>44386</v>
      </c>
      <c r="AE37" s="550">
        <v>0.5</v>
      </c>
      <c r="AF37" s="492" t="s">
        <v>2057</v>
      </c>
      <c r="AG37" s="489" t="s">
        <v>1791</v>
      </c>
      <c r="AH37" s="492" t="s">
        <v>2058</v>
      </c>
      <c r="AI37" s="541"/>
      <c r="AJ37" s="542"/>
      <c r="AK37" s="492"/>
      <c r="AL37" s="493"/>
      <c r="AM37" s="492"/>
      <c r="AN37" s="541"/>
      <c r="AO37" s="542"/>
      <c r="AP37" s="492"/>
      <c r="AQ37" s="493"/>
      <c r="AR37" s="492"/>
    </row>
    <row r="38" spans="1:44" s="620" customFormat="1" ht="205.5" customHeight="1" x14ac:dyDescent="0.2">
      <c r="A38" s="526"/>
      <c r="B38" s="526"/>
      <c r="C38" s="517"/>
      <c r="D38" s="517"/>
      <c r="E38" s="492" t="s">
        <v>2059</v>
      </c>
      <c r="F38" s="471"/>
      <c r="G38" s="526"/>
      <c r="H38" s="546" t="s">
        <v>2052</v>
      </c>
      <c r="I38" s="492" t="s">
        <v>1788</v>
      </c>
      <c r="J38" s="492" t="s">
        <v>1789</v>
      </c>
      <c r="K38" s="618" t="s">
        <v>1745</v>
      </c>
      <c r="L38" s="619" t="s">
        <v>2060</v>
      </c>
      <c r="M38" s="493" t="s">
        <v>1747</v>
      </c>
      <c r="N38" s="536" t="s">
        <v>1791</v>
      </c>
      <c r="O38" s="492" t="s">
        <v>1773</v>
      </c>
      <c r="P38" s="492" t="s">
        <v>1750</v>
      </c>
      <c r="Q38" s="616" t="s">
        <v>1792</v>
      </c>
      <c r="R38" s="532" t="s">
        <v>1752</v>
      </c>
      <c r="S38" s="619" t="s">
        <v>2061</v>
      </c>
      <c r="T38" s="492" t="s">
        <v>2062</v>
      </c>
      <c r="U38" s="492" t="s">
        <v>2063</v>
      </c>
      <c r="V38" s="550">
        <v>1</v>
      </c>
      <c r="W38" s="499">
        <v>44243</v>
      </c>
      <c r="X38" s="499">
        <v>44561</v>
      </c>
      <c r="Y38" s="541">
        <v>44300</v>
      </c>
      <c r="Z38" s="550">
        <v>0.25</v>
      </c>
      <c r="AA38" s="492" t="s">
        <v>2064</v>
      </c>
      <c r="AB38" s="493" t="s">
        <v>1791</v>
      </c>
      <c r="AC38" s="492" t="s">
        <v>1823</v>
      </c>
      <c r="AD38" s="541">
        <v>44386</v>
      </c>
      <c r="AE38" s="550">
        <v>0.5</v>
      </c>
      <c r="AF38" s="492" t="s">
        <v>2065</v>
      </c>
      <c r="AG38" s="517"/>
      <c r="AH38" s="492" t="s">
        <v>2058</v>
      </c>
      <c r="AI38" s="541"/>
      <c r="AJ38" s="542"/>
      <c r="AK38" s="492"/>
      <c r="AL38" s="493"/>
      <c r="AM38" s="492"/>
      <c r="AN38" s="541"/>
      <c r="AO38" s="542"/>
      <c r="AP38" s="492"/>
      <c r="AQ38" s="493"/>
      <c r="AR38" s="492"/>
    </row>
    <row r="39" spans="1:44" s="514" customFormat="1" ht="146.25" customHeight="1" x14ac:dyDescent="0.2">
      <c r="A39" s="487" t="s">
        <v>2066</v>
      </c>
      <c r="B39" s="487" t="s">
        <v>2067</v>
      </c>
      <c r="C39" s="536" t="s">
        <v>2068</v>
      </c>
      <c r="D39" s="621" t="s">
        <v>2069</v>
      </c>
      <c r="E39" s="509" t="s">
        <v>2070</v>
      </c>
      <c r="F39" s="484" t="s">
        <v>2071</v>
      </c>
      <c r="G39" s="622" t="s">
        <v>2072</v>
      </c>
      <c r="H39" s="546" t="s">
        <v>1901</v>
      </c>
      <c r="I39" s="492" t="s">
        <v>1788</v>
      </c>
      <c r="J39" s="492" t="s">
        <v>1789</v>
      </c>
      <c r="K39" s="623" t="s">
        <v>2073</v>
      </c>
      <c r="L39" s="624" t="s">
        <v>2074</v>
      </c>
      <c r="M39" s="493" t="s">
        <v>1747</v>
      </c>
      <c r="N39" s="493" t="s">
        <v>1791</v>
      </c>
      <c r="O39" s="492" t="s">
        <v>1773</v>
      </c>
      <c r="P39" s="619" t="s">
        <v>1789</v>
      </c>
      <c r="Q39" s="625" t="s">
        <v>2073</v>
      </c>
      <c r="R39" s="626" t="s">
        <v>1752</v>
      </c>
      <c r="S39" s="624" t="s">
        <v>2074</v>
      </c>
      <c r="T39" s="493" t="s">
        <v>2075</v>
      </c>
      <c r="U39" s="493" t="s">
        <v>2076</v>
      </c>
      <c r="V39" s="627">
        <v>1</v>
      </c>
      <c r="W39" s="499">
        <v>44260</v>
      </c>
      <c r="X39" s="628">
        <v>44561</v>
      </c>
      <c r="Y39" s="541">
        <v>44285</v>
      </c>
      <c r="Z39" s="550">
        <v>0.25</v>
      </c>
      <c r="AA39" s="624" t="s">
        <v>2077</v>
      </c>
      <c r="AB39" s="493" t="s">
        <v>1791</v>
      </c>
      <c r="AC39" s="624" t="s">
        <v>2078</v>
      </c>
      <c r="AD39" s="551">
        <v>44393</v>
      </c>
      <c r="AE39" s="602">
        <v>0.5</v>
      </c>
      <c r="AF39" s="629" t="s">
        <v>2079</v>
      </c>
      <c r="AG39" s="493" t="s">
        <v>1791</v>
      </c>
      <c r="AH39" s="624" t="s">
        <v>2080</v>
      </c>
      <c r="AI39" s="541"/>
      <c r="AJ39" s="542"/>
      <c r="AK39" s="492"/>
      <c r="AL39" s="493"/>
      <c r="AM39" s="630"/>
      <c r="AN39" s="541"/>
      <c r="AO39" s="542"/>
      <c r="AP39" s="492"/>
      <c r="AQ39" s="493"/>
      <c r="AR39" s="492"/>
    </row>
    <row r="40" spans="1:44" s="514" customFormat="1" ht="180.75" customHeight="1" x14ac:dyDescent="0.2">
      <c r="A40" s="515"/>
      <c r="B40" s="515"/>
      <c r="C40" s="631" t="s">
        <v>2081</v>
      </c>
      <c r="D40" s="632" t="s">
        <v>2082</v>
      </c>
      <c r="E40" s="487" t="s">
        <v>2083</v>
      </c>
      <c r="F40" s="476" t="s">
        <v>2084</v>
      </c>
      <c r="G40" s="487" t="s">
        <v>2085</v>
      </c>
      <c r="H40" s="568" t="s">
        <v>1901</v>
      </c>
      <c r="I40" s="489" t="s">
        <v>1788</v>
      </c>
      <c r="J40" s="489" t="s">
        <v>1789</v>
      </c>
      <c r="K40" s="633" t="s">
        <v>2073</v>
      </c>
      <c r="L40" s="624" t="s">
        <v>2086</v>
      </c>
      <c r="M40" s="493" t="s">
        <v>1747</v>
      </c>
      <c r="N40" s="493" t="s">
        <v>1791</v>
      </c>
      <c r="O40" s="489" t="s">
        <v>1773</v>
      </c>
      <c r="P40" s="634" t="s">
        <v>1789</v>
      </c>
      <c r="Q40" s="635" t="s">
        <v>2073</v>
      </c>
      <c r="R40" s="636" t="s">
        <v>1752</v>
      </c>
      <c r="S40" s="492" t="s">
        <v>2087</v>
      </c>
      <c r="T40" s="493" t="s">
        <v>2088</v>
      </c>
      <c r="U40" s="493" t="s">
        <v>2089</v>
      </c>
      <c r="V40" s="627">
        <v>1</v>
      </c>
      <c r="W40" s="499">
        <v>44260</v>
      </c>
      <c r="X40" s="628">
        <v>44561</v>
      </c>
      <c r="Y40" s="541">
        <v>44285</v>
      </c>
      <c r="Z40" s="550">
        <v>0.25</v>
      </c>
      <c r="AA40" s="492" t="s">
        <v>2090</v>
      </c>
      <c r="AB40" s="489" t="s">
        <v>1791</v>
      </c>
      <c r="AC40" s="624" t="s">
        <v>2091</v>
      </c>
      <c r="AD40" s="551">
        <v>44392</v>
      </c>
      <c r="AE40" s="550">
        <v>0.5</v>
      </c>
      <c r="AF40" s="528" t="s">
        <v>2092</v>
      </c>
      <c r="AG40" s="489" t="s">
        <v>1791</v>
      </c>
      <c r="AH40" s="624" t="s">
        <v>2080</v>
      </c>
      <c r="AI40" s="541"/>
      <c r="AJ40" s="542"/>
      <c r="AK40" s="492"/>
      <c r="AL40" s="493"/>
      <c r="AM40" s="630"/>
      <c r="AN40" s="541"/>
      <c r="AO40" s="542"/>
      <c r="AP40" s="492"/>
      <c r="AQ40" s="493"/>
      <c r="AR40" s="492"/>
    </row>
    <row r="41" spans="1:44" s="514" customFormat="1" ht="202.5" customHeight="1" x14ac:dyDescent="0.2">
      <c r="A41" s="515"/>
      <c r="B41" s="515"/>
      <c r="C41" s="631"/>
      <c r="D41" s="637"/>
      <c r="E41" s="526"/>
      <c r="F41" s="471"/>
      <c r="G41" s="526"/>
      <c r="H41" s="571"/>
      <c r="I41" s="517"/>
      <c r="J41" s="517"/>
      <c r="K41" s="638"/>
      <c r="L41" s="624" t="s">
        <v>2093</v>
      </c>
      <c r="M41" s="493" t="s">
        <v>1747</v>
      </c>
      <c r="N41" s="493" t="s">
        <v>1791</v>
      </c>
      <c r="O41" s="517"/>
      <c r="P41" s="639"/>
      <c r="Q41" s="640"/>
      <c r="R41" s="641"/>
      <c r="S41" s="528" t="s">
        <v>2094</v>
      </c>
      <c r="T41" s="493" t="s">
        <v>2088</v>
      </c>
      <c r="U41" s="493" t="s">
        <v>2095</v>
      </c>
      <c r="V41" s="627">
        <v>1</v>
      </c>
      <c r="W41" s="499"/>
      <c r="X41" s="628">
        <v>44561</v>
      </c>
      <c r="Y41" s="541">
        <v>44285</v>
      </c>
      <c r="Z41" s="550">
        <v>0.25</v>
      </c>
      <c r="AA41" s="492" t="s">
        <v>2096</v>
      </c>
      <c r="AB41" s="517"/>
      <c r="AC41" s="624" t="s">
        <v>2078</v>
      </c>
      <c r="AD41" s="551">
        <v>44392</v>
      </c>
      <c r="AE41" s="602">
        <v>0.5</v>
      </c>
      <c r="AF41" s="528" t="s">
        <v>2097</v>
      </c>
      <c r="AG41" s="517"/>
      <c r="AH41" s="624" t="s">
        <v>2098</v>
      </c>
      <c r="AI41" s="541"/>
      <c r="AJ41" s="542"/>
      <c r="AK41" s="492"/>
      <c r="AL41" s="493"/>
      <c r="AM41" s="630"/>
      <c r="AN41" s="541"/>
      <c r="AO41" s="542"/>
      <c r="AP41" s="492"/>
      <c r="AQ41" s="493"/>
      <c r="AR41" s="492"/>
    </row>
    <row r="42" spans="1:44" s="514" customFormat="1" ht="204" x14ac:dyDescent="0.2">
      <c r="A42" s="515"/>
      <c r="B42" s="515"/>
      <c r="C42" s="631" t="s">
        <v>2081</v>
      </c>
      <c r="D42" s="642" t="s">
        <v>2099</v>
      </c>
      <c r="E42" s="509" t="s">
        <v>2100</v>
      </c>
      <c r="F42" s="476" t="s">
        <v>2101</v>
      </c>
      <c r="G42" s="490" t="s">
        <v>2102</v>
      </c>
      <c r="H42" s="568" t="s">
        <v>1742</v>
      </c>
      <c r="I42" s="489" t="s">
        <v>1773</v>
      </c>
      <c r="J42" s="489" t="s">
        <v>1789</v>
      </c>
      <c r="K42" s="633" t="s">
        <v>2073</v>
      </c>
      <c r="L42" s="624" t="s">
        <v>2103</v>
      </c>
      <c r="M42" s="493" t="s">
        <v>1747</v>
      </c>
      <c r="N42" s="493" t="s">
        <v>1791</v>
      </c>
      <c r="O42" s="489" t="s">
        <v>1743</v>
      </c>
      <c r="P42" s="634" t="s">
        <v>1750</v>
      </c>
      <c r="Q42" s="494" t="s">
        <v>1751</v>
      </c>
      <c r="R42" s="636" t="s">
        <v>1752</v>
      </c>
      <c r="S42" s="624" t="s">
        <v>2104</v>
      </c>
      <c r="T42" s="643" t="s">
        <v>2105</v>
      </c>
      <c r="U42" s="493" t="s">
        <v>2106</v>
      </c>
      <c r="V42" s="627">
        <v>1</v>
      </c>
      <c r="W42" s="499">
        <v>44260</v>
      </c>
      <c r="X42" s="628">
        <v>44561</v>
      </c>
      <c r="Y42" s="541"/>
      <c r="Z42" s="550"/>
      <c r="AA42" s="579" t="s">
        <v>2107</v>
      </c>
      <c r="AB42" s="489"/>
      <c r="AC42" s="624"/>
      <c r="AD42" s="551">
        <v>44392</v>
      </c>
      <c r="AE42" s="550">
        <v>0.5</v>
      </c>
      <c r="AF42" s="528" t="s">
        <v>2108</v>
      </c>
      <c r="AG42" s="489" t="s">
        <v>1791</v>
      </c>
      <c r="AH42" s="644" t="s">
        <v>2109</v>
      </c>
      <c r="AI42" s="541"/>
      <c r="AJ42" s="542"/>
      <c r="AK42" s="629"/>
      <c r="AL42" s="493"/>
      <c r="AM42" s="630"/>
      <c r="AN42" s="541"/>
      <c r="AO42" s="542"/>
      <c r="AP42" s="492"/>
      <c r="AQ42" s="493"/>
      <c r="AR42" s="492"/>
    </row>
    <row r="43" spans="1:44" s="514" customFormat="1" ht="164.25" customHeight="1" x14ac:dyDescent="0.2">
      <c r="A43" s="526"/>
      <c r="B43" s="526"/>
      <c r="C43" s="631"/>
      <c r="D43" s="642"/>
      <c r="E43" s="509" t="s">
        <v>2110</v>
      </c>
      <c r="F43" s="471"/>
      <c r="G43" s="518"/>
      <c r="H43" s="571"/>
      <c r="I43" s="517"/>
      <c r="J43" s="517"/>
      <c r="K43" s="638"/>
      <c r="L43" s="528" t="s">
        <v>2111</v>
      </c>
      <c r="M43" s="493" t="s">
        <v>1747</v>
      </c>
      <c r="N43" s="493" t="s">
        <v>1791</v>
      </c>
      <c r="O43" s="517"/>
      <c r="P43" s="639"/>
      <c r="Q43" s="520"/>
      <c r="R43" s="641"/>
      <c r="S43" s="528" t="s">
        <v>2111</v>
      </c>
      <c r="T43" s="645" t="s">
        <v>2112</v>
      </c>
      <c r="U43" s="493" t="s">
        <v>2113</v>
      </c>
      <c r="V43" s="627">
        <v>1</v>
      </c>
      <c r="W43" s="499">
        <v>44260</v>
      </c>
      <c r="X43" s="628">
        <v>44561</v>
      </c>
      <c r="Y43" s="541"/>
      <c r="Z43" s="550"/>
      <c r="AA43" s="579" t="s">
        <v>2107</v>
      </c>
      <c r="AB43" s="517"/>
      <c r="AC43" s="624"/>
      <c r="AD43" s="551">
        <v>44392</v>
      </c>
      <c r="AE43" s="602">
        <v>0.22</v>
      </c>
      <c r="AF43" s="492" t="s">
        <v>2114</v>
      </c>
      <c r="AG43" s="517" t="s">
        <v>1791</v>
      </c>
      <c r="AH43" s="624" t="s">
        <v>2115</v>
      </c>
      <c r="AI43" s="541"/>
      <c r="AJ43" s="542"/>
      <c r="AK43" s="492"/>
      <c r="AL43" s="493"/>
      <c r="AM43" s="492"/>
      <c r="AN43" s="541"/>
      <c r="AO43" s="542"/>
      <c r="AP43" s="492"/>
      <c r="AQ43" s="493"/>
      <c r="AR43" s="492"/>
    </row>
    <row r="44" spans="1:44" s="514" customFormat="1" ht="204" x14ac:dyDescent="0.2">
      <c r="A44" s="558" t="s">
        <v>2116</v>
      </c>
      <c r="B44" s="487" t="s">
        <v>2117</v>
      </c>
      <c r="C44" s="489" t="s">
        <v>2118</v>
      </c>
      <c r="D44" s="489" t="s">
        <v>2119</v>
      </c>
      <c r="E44" s="492" t="s">
        <v>2120</v>
      </c>
      <c r="F44" s="476" t="s">
        <v>2121</v>
      </c>
      <c r="G44" s="487" t="s">
        <v>2122</v>
      </c>
      <c r="H44" s="568" t="s">
        <v>1772</v>
      </c>
      <c r="I44" s="489" t="s">
        <v>1788</v>
      </c>
      <c r="J44" s="489" t="s">
        <v>1789</v>
      </c>
      <c r="K44" s="582" t="s">
        <v>1745</v>
      </c>
      <c r="L44" s="492" t="s">
        <v>2123</v>
      </c>
      <c r="M44" s="493" t="s">
        <v>1747</v>
      </c>
      <c r="N44" s="493" t="s">
        <v>1791</v>
      </c>
      <c r="O44" s="489" t="s">
        <v>1788</v>
      </c>
      <c r="P44" s="489" t="s">
        <v>1789</v>
      </c>
      <c r="Q44" s="582" t="s">
        <v>1745</v>
      </c>
      <c r="R44" s="495" t="s">
        <v>1752</v>
      </c>
      <c r="S44" s="492" t="s">
        <v>2123</v>
      </c>
      <c r="T44" s="492" t="s">
        <v>2124</v>
      </c>
      <c r="U44" s="492" t="s">
        <v>2125</v>
      </c>
      <c r="V44" s="554">
        <v>1</v>
      </c>
      <c r="W44" s="499">
        <v>44260</v>
      </c>
      <c r="X44" s="499">
        <v>44561</v>
      </c>
      <c r="Y44" s="541">
        <v>44301</v>
      </c>
      <c r="Z44" s="542">
        <v>1</v>
      </c>
      <c r="AA44" s="492" t="s">
        <v>2126</v>
      </c>
      <c r="AB44" s="493" t="s">
        <v>1791</v>
      </c>
      <c r="AC44" s="492" t="s">
        <v>2127</v>
      </c>
      <c r="AD44" s="551">
        <v>44386</v>
      </c>
      <c r="AE44" s="550">
        <v>1</v>
      </c>
      <c r="AF44" s="570" t="s">
        <v>2128</v>
      </c>
      <c r="AG44" s="489" t="s">
        <v>1791</v>
      </c>
      <c r="AH44" s="570" t="s">
        <v>2129</v>
      </c>
      <c r="AI44" s="541"/>
      <c r="AJ44" s="542"/>
      <c r="AK44" s="492"/>
      <c r="AL44" s="493"/>
      <c r="AM44" s="492"/>
      <c r="AN44" s="541"/>
      <c r="AO44" s="542"/>
      <c r="AP44" s="492"/>
      <c r="AQ44" s="493"/>
      <c r="AR44" s="492"/>
    </row>
    <row r="45" spans="1:44" s="514" customFormat="1" ht="165.75" x14ac:dyDescent="0.2">
      <c r="A45" s="558"/>
      <c r="B45" s="515"/>
      <c r="C45" s="590"/>
      <c r="D45" s="590"/>
      <c r="E45" s="487" t="s">
        <v>2130</v>
      </c>
      <c r="F45" s="646"/>
      <c r="G45" s="515"/>
      <c r="H45" s="592"/>
      <c r="I45" s="590"/>
      <c r="J45" s="590"/>
      <c r="K45" s="647"/>
      <c r="L45" s="492" t="s">
        <v>2131</v>
      </c>
      <c r="M45" s="493" t="s">
        <v>1747</v>
      </c>
      <c r="N45" s="493" t="s">
        <v>1791</v>
      </c>
      <c r="O45" s="590"/>
      <c r="P45" s="590"/>
      <c r="Q45" s="647"/>
      <c r="R45" s="594"/>
      <c r="S45" s="492" t="s">
        <v>2131</v>
      </c>
      <c r="T45" s="492" t="s">
        <v>2124</v>
      </c>
      <c r="U45" s="492" t="s">
        <v>2132</v>
      </c>
      <c r="V45" s="554">
        <v>1</v>
      </c>
      <c r="W45" s="499">
        <v>44260</v>
      </c>
      <c r="X45" s="499">
        <v>44561</v>
      </c>
      <c r="Y45" s="541">
        <v>44301</v>
      </c>
      <c r="Z45" s="542">
        <v>1</v>
      </c>
      <c r="AA45" s="492" t="s">
        <v>2133</v>
      </c>
      <c r="AB45" s="493" t="s">
        <v>1791</v>
      </c>
      <c r="AC45" s="492" t="s">
        <v>2127</v>
      </c>
      <c r="AD45" s="551">
        <v>44386</v>
      </c>
      <c r="AE45" s="550">
        <v>1</v>
      </c>
      <c r="AF45" s="570" t="s">
        <v>2134</v>
      </c>
      <c r="AG45" s="590"/>
      <c r="AH45" s="570" t="s">
        <v>2129</v>
      </c>
      <c r="AI45" s="541"/>
      <c r="AJ45" s="542"/>
      <c r="AK45" s="492"/>
      <c r="AL45" s="493"/>
      <c r="AM45" s="492"/>
      <c r="AN45" s="541"/>
      <c r="AO45" s="542"/>
      <c r="AP45" s="492"/>
      <c r="AQ45" s="493"/>
      <c r="AR45" s="492"/>
    </row>
    <row r="46" spans="1:44" s="514" customFormat="1" ht="127.5" x14ac:dyDescent="0.2">
      <c r="A46" s="558"/>
      <c r="B46" s="515"/>
      <c r="C46" s="517"/>
      <c r="D46" s="517"/>
      <c r="E46" s="526"/>
      <c r="F46" s="471"/>
      <c r="G46" s="526"/>
      <c r="H46" s="571"/>
      <c r="I46" s="517"/>
      <c r="J46" s="517"/>
      <c r="K46" s="585"/>
      <c r="L46" s="492" t="s">
        <v>2135</v>
      </c>
      <c r="M46" s="493" t="s">
        <v>1834</v>
      </c>
      <c r="N46" s="493" t="s">
        <v>1791</v>
      </c>
      <c r="O46" s="517"/>
      <c r="P46" s="517"/>
      <c r="Q46" s="585"/>
      <c r="R46" s="521"/>
      <c r="S46" s="492" t="s">
        <v>2135</v>
      </c>
      <c r="T46" s="492" t="s">
        <v>2124</v>
      </c>
      <c r="U46" s="492" t="s">
        <v>2136</v>
      </c>
      <c r="V46" s="554">
        <v>1</v>
      </c>
      <c r="W46" s="499">
        <v>44260</v>
      </c>
      <c r="X46" s="499">
        <v>44561</v>
      </c>
      <c r="Y46" s="541">
        <v>44301</v>
      </c>
      <c r="Z46" s="542">
        <v>1</v>
      </c>
      <c r="AA46" s="492" t="s">
        <v>2137</v>
      </c>
      <c r="AB46" s="493" t="s">
        <v>1791</v>
      </c>
      <c r="AC46" s="492" t="s">
        <v>2127</v>
      </c>
      <c r="AD46" s="551">
        <v>44386</v>
      </c>
      <c r="AE46" s="550">
        <v>1</v>
      </c>
      <c r="AF46" s="570" t="s">
        <v>2138</v>
      </c>
      <c r="AG46" s="517"/>
      <c r="AH46" s="570" t="s">
        <v>2129</v>
      </c>
      <c r="AI46" s="541"/>
      <c r="AJ46" s="542"/>
      <c r="AK46" s="492"/>
      <c r="AL46" s="493"/>
      <c r="AM46" s="492"/>
      <c r="AN46" s="541"/>
      <c r="AO46" s="542"/>
      <c r="AP46" s="492"/>
      <c r="AQ46" s="493"/>
      <c r="AR46" s="492"/>
    </row>
    <row r="47" spans="1:44" s="514" customFormat="1" ht="173.25" customHeight="1" x14ac:dyDescent="0.2">
      <c r="A47" s="558"/>
      <c r="B47" s="526"/>
      <c r="C47" s="493" t="s">
        <v>2118</v>
      </c>
      <c r="D47" s="493" t="s">
        <v>2139</v>
      </c>
      <c r="E47" s="492" t="s">
        <v>2140</v>
      </c>
      <c r="F47" s="529" t="s">
        <v>2141</v>
      </c>
      <c r="G47" s="492" t="s">
        <v>2142</v>
      </c>
      <c r="H47" s="538" t="s">
        <v>1742</v>
      </c>
      <c r="I47" s="492" t="s">
        <v>1743</v>
      </c>
      <c r="J47" s="492" t="s">
        <v>1744</v>
      </c>
      <c r="K47" s="618" t="s">
        <v>1745</v>
      </c>
      <c r="L47" s="492" t="s">
        <v>2143</v>
      </c>
      <c r="M47" s="493" t="s">
        <v>1747</v>
      </c>
      <c r="N47" s="493" t="s">
        <v>1791</v>
      </c>
      <c r="O47" s="492" t="s">
        <v>1749</v>
      </c>
      <c r="P47" s="492" t="s">
        <v>1744</v>
      </c>
      <c r="Q47" s="618" t="s">
        <v>1745</v>
      </c>
      <c r="R47" s="532" t="s">
        <v>1752</v>
      </c>
      <c r="S47" s="492" t="s">
        <v>2143</v>
      </c>
      <c r="T47" s="509" t="s">
        <v>2124</v>
      </c>
      <c r="U47" s="492" t="s">
        <v>2144</v>
      </c>
      <c r="V47" s="554">
        <v>1</v>
      </c>
      <c r="W47" s="499">
        <v>44260</v>
      </c>
      <c r="X47" s="499">
        <v>44561</v>
      </c>
      <c r="Y47" s="541">
        <v>44301</v>
      </c>
      <c r="Z47" s="542">
        <v>0.8</v>
      </c>
      <c r="AA47" s="492" t="s">
        <v>2145</v>
      </c>
      <c r="AB47" s="493" t="s">
        <v>1791</v>
      </c>
      <c r="AC47" s="492" t="s">
        <v>2127</v>
      </c>
      <c r="AD47" s="541">
        <v>44386</v>
      </c>
      <c r="AE47" s="550">
        <v>0.98</v>
      </c>
      <c r="AF47" s="570" t="s">
        <v>2146</v>
      </c>
      <c r="AG47" s="493" t="s">
        <v>1791</v>
      </c>
      <c r="AH47" s="570" t="s">
        <v>2129</v>
      </c>
      <c r="AI47" s="541"/>
      <c r="AJ47" s="542"/>
      <c r="AK47" s="492"/>
      <c r="AL47" s="493"/>
      <c r="AM47" s="492"/>
      <c r="AN47" s="541"/>
      <c r="AO47" s="542"/>
      <c r="AP47" s="492"/>
      <c r="AQ47" s="493"/>
      <c r="AR47" s="492"/>
    </row>
    <row r="48" spans="1:44" s="514" customFormat="1" ht="208.5" customHeight="1" x14ac:dyDescent="0.2">
      <c r="A48" s="487" t="s">
        <v>2147</v>
      </c>
      <c r="B48" s="487" t="s">
        <v>2148</v>
      </c>
      <c r="C48" s="493" t="s">
        <v>2149</v>
      </c>
      <c r="D48" s="493" t="s">
        <v>2150</v>
      </c>
      <c r="E48" s="492" t="s">
        <v>2151</v>
      </c>
      <c r="F48" s="529" t="s">
        <v>2152</v>
      </c>
      <c r="G48" s="492" t="s">
        <v>2153</v>
      </c>
      <c r="H48" s="538" t="s">
        <v>1772</v>
      </c>
      <c r="I48" s="492" t="s">
        <v>1773</v>
      </c>
      <c r="J48" s="492" t="s">
        <v>1789</v>
      </c>
      <c r="K48" s="648" t="s">
        <v>1745</v>
      </c>
      <c r="L48" s="492" t="s">
        <v>2154</v>
      </c>
      <c r="M48" s="493" t="s">
        <v>1747</v>
      </c>
      <c r="N48" s="493" t="s">
        <v>1791</v>
      </c>
      <c r="O48" s="492" t="s">
        <v>1749</v>
      </c>
      <c r="P48" s="492" t="s">
        <v>2155</v>
      </c>
      <c r="Q48" s="548" t="s">
        <v>1751</v>
      </c>
      <c r="R48" s="532" t="s">
        <v>1752</v>
      </c>
      <c r="S48" s="492" t="s">
        <v>2156</v>
      </c>
      <c r="T48" s="492" t="s">
        <v>2157</v>
      </c>
      <c r="U48" s="492" t="s">
        <v>2158</v>
      </c>
      <c r="V48" s="549">
        <v>1</v>
      </c>
      <c r="W48" s="499">
        <v>44260</v>
      </c>
      <c r="X48" s="499">
        <v>44561</v>
      </c>
      <c r="Y48" s="541">
        <v>44286</v>
      </c>
      <c r="Z48" s="550">
        <v>0</v>
      </c>
      <c r="AA48" s="492" t="s">
        <v>2159</v>
      </c>
      <c r="AB48" s="493" t="s">
        <v>1791</v>
      </c>
      <c r="AC48" s="492" t="s">
        <v>2160</v>
      </c>
      <c r="AD48" s="499">
        <v>44393</v>
      </c>
      <c r="AE48" s="550">
        <v>1</v>
      </c>
      <c r="AF48" s="492" t="s">
        <v>2161</v>
      </c>
      <c r="AG48" s="493" t="s">
        <v>1791</v>
      </c>
      <c r="AH48" s="492" t="s">
        <v>2162</v>
      </c>
      <c r="AI48" s="541"/>
      <c r="AJ48" s="542"/>
      <c r="AK48" s="492"/>
      <c r="AL48" s="493"/>
      <c r="AM48" s="492"/>
      <c r="AN48" s="541"/>
      <c r="AO48" s="542"/>
      <c r="AP48" s="545"/>
      <c r="AQ48" s="493"/>
      <c r="AR48" s="492"/>
    </row>
    <row r="49" spans="1:44" s="514" customFormat="1" ht="185.25" customHeight="1" x14ac:dyDescent="0.2">
      <c r="A49" s="526"/>
      <c r="B49" s="526"/>
      <c r="C49" s="493" t="s">
        <v>2149</v>
      </c>
      <c r="D49" s="493" t="s">
        <v>2163</v>
      </c>
      <c r="E49" s="492" t="s">
        <v>2164</v>
      </c>
      <c r="F49" s="529" t="s">
        <v>2165</v>
      </c>
      <c r="G49" s="492" t="s">
        <v>2166</v>
      </c>
      <c r="H49" s="538" t="s">
        <v>1742</v>
      </c>
      <c r="I49" s="492" t="s">
        <v>1902</v>
      </c>
      <c r="J49" s="492" t="s">
        <v>1789</v>
      </c>
      <c r="K49" s="649" t="s">
        <v>1774</v>
      </c>
      <c r="L49" s="492" t="s">
        <v>2167</v>
      </c>
      <c r="M49" s="493" t="s">
        <v>1747</v>
      </c>
      <c r="N49" s="493" t="s">
        <v>1791</v>
      </c>
      <c r="O49" s="492" t="s">
        <v>1773</v>
      </c>
      <c r="P49" s="492" t="s">
        <v>2155</v>
      </c>
      <c r="Q49" s="548" t="s">
        <v>1751</v>
      </c>
      <c r="R49" s="532" t="s">
        <v>1752</v>
      </c>
      <c r="S49" s="492" t="s">
        <v>2168</v>
      </c>
      <c r="T49" s="492" t="s">
        <v>2169</v>
      </c>
      <c r="U49" s="492" t="s">
        <v>2170</v>
      </c>
      <c r="V49" s="549">
        <v>1</v>
      </c>
      <c r="W49" s="499">
        <v>44260</v>
      </c>
      <c r="X49" s="499">
        <v>44561</v>
      </c>
      <c r="Y49" s="541">
        <v>44286</v>
      </c>
      <c r="Z49" s="550">
        <v>1</v>
      </c>
      <c r="AA49" s="492" t="s">
        <v>2171</v>
      </c>
      <c r="AB49" s="493" t="s">
        <v>1791</v>
      </c>
      <c r="AC49" s="492" t="s">
        <v>2172</v>
      </c>
      <c r="AD49" s="499">
        <v>44393</v>
      </c>
      <c r="AE49" s="550">
        <v>1</v>
      </c>
      <c r="AF49" s="492" t="s">
        <v>2171</v>
      </c>
      <c r="AG49" s="493" t="s">
        <v>1791</v>
      </c>
      <c r="AH49" s="492" t="s">
        <v>2162</v>
      </c>
      <c r="AI49" s="541"/>
      <c r="AJ49" s="542"/>
      <c r="AK49" s="492"/>
      <c r="AL49" s="493"/>
      <c r="AM49" s="492"/>
      <c r="AN49" s="541"/>
      <c r="AO49" s="542"/>
      <c r="AP49" s="492"/>
      <c r="AQ49" s="493"/>
      <c r="AR49" s="492"/>
    </row>
    <row r="50" spans="1:44" s="514" customFormat="1" ht="147" customHeight="1" x14ac:dyDescent="0.2">
      <c r="A50" s="487" t="s">
        <v>1049</v>
      </c>
      <c r="B50" s="487" t="s">
        <v>2173</v>
      </c>
      <c r="C50" s="488"/>
      <c r="D50" s="488" t="s">
        <v>2174</v>
      </c>
      <c r="E50" s="545" t="s">
        <v>2175</v>
      </c>
      <c r="F50" s="650" t="s">
        <v>2176</v>
      </c>
      <c r="G50" s="487" t="s">
        <v>2177</v>
      </c>
      <c r="H50" s="568" t="s">
        <v>1742</v>
      </c>
      <c r="I50" s="489" t="s">
        <v>1902</v>
      </c>
      <c r="J50" s="489" t="s">
        <v>1744</v>
      </c>
      <c r="K50" s="651" t="s">
        <v>1774</v>
      </c>
      <c r="L50" s="610" t="s">
        <v>2178</v>
      </c>
      <c r="M50" s="652" t="s">
        <v>1747</v>
      </c>
      <c r="N50" s="652" t="s">
        <v>1748</v>
      </c>
      <c r="O50" s="653" t="s">
        <v>1773</v>
      </c>
      <c r="P50" s="653" t="s">
        <v>1750</v>
      </c>
      <c r="Q50" s="654" t="s">
        <v>1792</v>
      </c>
      <c r="R50" s="636" t="s">
        <v>1752</v>
      </c>
      <c r="S50" s="610" t="s">
        <v>2178</v>
      </c>
      <c r="T50" s="610" t="s">
        <v>2179</v>
      </c>
      <c r="U50" s="610" t="s">
        <v>2180</v>
      </c>
      <c r="V50" s="655">
        <v>0.4</v>
      </c>
      <c r="W50" s="628"/>
      <c r="X50" s="628">
        <v>44561</v>
      </c>
      <c r="Y50" s="541">
        <v>44294</v>
      </c>
      <c r="Z50" s="550">
        <v>0</v>
      </c>
      <c r="AA50" s="492" t="s">
        <v>2181</v>
      </c>
      <c r="AB50" s="489" t="s">
        <v>1791</v>
      </c>
      <c r="AC50" s="579" t="s">
        <v>2182</v>
      </c>
      <c r="AD50" s="541">
        <v>44385</v>
      </c>
      <c r="AE50" s="602">
        <v>0.16</v>
      </c>
      <c r="AF50" s="545" t="s">
        <v>2183</v>
      </c>
      <c r="AG50" s="489" t="s">
        <v>1791</v>
      </c>
      <c r="AH50" s="579" t="s">
        <v>2184</v>
      </c>
      <c r="AI50" s="541"/>
      <c r="AJ50" s="542"/>
      <c r="AK50" s="492"/>
      <c r="AL50" s="489"/>
      <c r="AM50" s="492"/>
      <c r="AN50" s="541"/>
      <c r="AO50" s="542"/>
      <c r="AP50" s="492"/>
      <c r="AQ50" s="493"/>
      <c r="AR50" s="492"/>
    </row>
    <row r="51" spans="1:44" s="514" customFormat="1" ht="168.75" customHeight="1" x14ac:dyDescent="0.2">
      <c r="A51" s="515"/>
      <c r="B51" s="515"/>
      <c r="C51" s="656"/>
      <c r="D51" s="656"/>
      <c r="E51" s="545" t="s">
        <v>2185</v>
      </c>
      <c r="F51" s="657"/>
      <c r="G51" s="515"/>
      <c r="H51" s="592"/>
      <c r="I51" s="590"/>
      <c r="J51" s="590"/>
      <c r="K51" s="658"/>
      <c r="L51" s="610" t="s">
        <v>2186</v>
      </c>
      <c r="M51" s="652" t="s">
        <v>1747</v>
      </c>
      <c r="N51" s="652" t="s">
        <v>1748</v>
      </c>
      <c r="O51" s="659"/>
      <c r="P51" s="659"/>
      <c r="Q51" s="660"/>
      <c r="R51" s="661"/>
      <c r="S51" s="610" t="s">
        <v>2186</v>
      </c>
      <c r="T51" s="610" t="s">
        <v>2187</v>
      </c>
      <c r="U51" s="610" t="s">
        <v>2188</v>
      </c>
      <c r="V51" s="655">
        <v>1</v>
      </c>
      <c r="W51" s="628"/>
      <c r="X51" s="628">
        <v>44561</v>
      </c>
      <c r="Y51" s="541">
        <v>44294</v>
      </c>
      <c r="Z51" s="550">
        <v>0.125</v>
      </c>
      <c r="AA51" s="492" t="s">
        <v>2189</v>
      </c>
      <c r="AB51" s="590"/>
      <c r="AC51" s="579" t="s">
        <v>2190</v>
      </c>
      <c r="AD51" s="541">
        <v>44385</v>
      </c>
      <c r="AE51" s="550">
        <v>0.3</v>
      </c>
      <c r="AF51" s="545" t="s">
        <v>2191</v>
      </c>
      <c r="AG51" s="590"/>
      <c r="AH51" s="579" t="s">
        <v>2192</v>
      </c>
      <c r="AI51" s="541"/>
      <c r="AJ51" s="542"/>
      <c r="AK51" s="492"/>
      <c r="AL51" s="590"/>
      <c r="AM51" s="492"/>
      <c r="AN51" s="541"/>
      <c r="AO51" s="542"/>
      <c r="AP51" s="492"/>
      <c r="AQ51" s="493"/>
      <c r="AR51" s="492"/>
    </row>
    <row r="52" spans="1:44" s="514" customFormat="1" ht="165.75" customHeight="1" x14ac:dyDescent="0.2">
      <c r="A52" s="515"/>
      <c r="B52" s="515"/>
      <c r="C52" s="656"/>
      <c r="D52" s="656"/>
      <c r="E52" s="545" t="s">
        <v>2193</v>
      </c>
      <c r="F52" s="657"/>
      <c r="G52" s="515"/>
      <c r="H52" s="592"/>
      <c r="I52" s="590"/>
      <c r="J52" s="590"/>
      <c r="K52" s="658"/>
      <c r="L52" s="610" t="s">
        <v>2194</v>
      </c>
      <c r="M52" s="652" t="s">
        <v>1747</v>
      </c>
      <c r="N52" s="652" t="s">
        <v>1748</v>
      </c>
      <c r="O52" s="659"/>
      <c r="P52" s="659"/>
      <c r="Q52" s="660"/>
      <c r="R52" s="661"/>
      <c r="S52" s="662" t="s">
        <v>2194</v>
      </c>
      <c r="T52" s="610" t="s">
        <v>2195</v>
      </c>
      <c r="U52" s="610" t="s">
        <v>2196</v>
      </c>
      <c r="V52" s="655">
        <v>1</v>
      </c>
      <c r="W52" s="628"/>
      <c r="X52" s="628">
        <v>44561</v>
      </c>
      <c r="Y52" s="541">
        <v>44294</v>
      </c>
      <c r="Z52" s="550">
        <v>0</v>
      </c>
      <c r="AA52" s="492" t="s">
        <v>2197</v>
      </c>
      <c r="AB52" s="590"/>
      <c r="AC52" s="579" t="s">
        <v>2198</v>
      </c>
      <c r="AD52" s="541">
        <v>44385</v>
      </c>
      <c r="AE52" s="602">
        <v>0.25</v>
      </c>
      <c r="AF52" s="492" t="s">
        <v>2199</v>
      </c>
      <c r="AG52" s="590"/>
      <c r="AH52" s="579" t="s">
        <v>2200</v>
      </c>
      <c r="AI52" s="541"/>
      <c r="AJ52" s="542"/>
      <c r="AK52" s="492"/>
      <c r="AL52" s="590"/>
      <c r="AM52" s="492"/>
      <c r="AN52" s="541"/>
      <c r="AO52" s="542"/>
      <c r="AP52" s="492"/>
      <c r="AQ52" s="493"/>
      <c r="AR52" s="492"/>
    </row>
    <row r="53" spans="1:44" s="514" customFormat="1" ht="204" customHeight="1" x14ac:dyDescent="0.2">
      <c r="A53" s="515"/>
      <c r="B53" s="515"/>
      <c r="C53" s="656"/>
      <c r="D53" s="656"/>
      <c r="E53" s="545" t="s">
        <v>2201</v>
      </c>
      <c r="F53" s="657"/>
      <c r="G53" s="515"/>
      <c r="H53" s="592"/>
      <c r="I53" s="590"/>
      <c r="J53" s="590"/>
      <c r="K53" s="658"/>
      <c r="L53" s="610" t="s">
        <v>2202</v>
      </c>
      <c r="M53" s="652" t="s">
        <v>1747</v>
      </c>
      <c r="N53" s="652" t="s">
        <v>1748</v>
      </c>
      <c r="O53" s="659"/>
      <c r="P53" s="659"/>
      <c r="Q53" s="660"/>
      <c r="R53" s="661"/>
      <c r="S53" s="603" t="s">
        <v>2203</v>
      </c>
      <c r="T53" s="610" t="s">
        <v>2195</v>
      </c>
      <c r="U53" s="663" t="s">
        <v>2204</v>
      </c>
      <c r="V53" s="655">
        <v>1</v>
      </c>
      <c r="W53" s="628"/>
      <c r="X53" s="628">
        <v>44561</v>
      </c>
      <c r="Y53" s="541">
        <v>44294</v>
      </c>
      <c r="Z53" s="550">
        <v>2.5000000000000001E-2</v>
      </c>
      <c r="AA53" s="492" t="s">
        <v>2205</v>
      </c>
      <c r="AB53" s="590"/>
      <c r="AC53" s="579" t="s">
        <v>2190</v>
      </c>
      <c r="AD53" s="541">
        <v>44385</v>
      </c>
      <c r="AE53" s="602">
        <v>0.35</v>
      </c>
      <c r="AF53" s="492" t="s">
        <v>2206</v>
      </c>
      <c r="AG53" s="590"/>
      <c r="AH53" s="579" t="s">
        <v>2207</v>
      </c>
      <c r="AI53" s="541"/>
      <c r="AJ53" s="542"/>
      <c r="AK53" s="492"/>
      <c r="AL53" s="590"/>
      <c r="AM53" s="492"/>
      <c r="AN53" s="541"/>
      <c r="AO53" s="542"/>
      <c r="AP53" s="492"/>
      <c r="AQ53" s="493"/>
      <c r="AR53" s="492"/>
    </row>
    <row r="54" spans="1:44" s="514" customFormat="1" ht="132" customHeight="1" x14ac:dyDescent="0.2">
      <c r="A54" s="526"/>
      <c r="B54" s="526"/>
      <c r="C54" s="516"/>
      <c r="D54" s="516"/>
      <c r="E54" s="545" t="s">
        <v>2208</v>
      </c>
      <c r="F54" s="664"/>
      <c r="G54" s="526"/>
      <c r="H54" s="571"/>
      <c r="I54" s="517"/>
      <c r="J54" s="517"/>
      <c r="K54" s="665"/>
      <c r="L54" s="610" t="s">
        <v>2209</v>
      </c>
      <c r="M54" s="652" t="s">
        <v>1747</v>
      </c>
      <c r="N54" s="652" t="s">
        <v>1748</v>
      </c>
      <c r="O54" s="666"/>
      <c r="P54" s="666"/>
      <c r="Q54" s="667"/>
      <c r="R54" s="641"/>
      <c r="S54" s="610" t="s">
        <v>2209</v>
      </c>
      <c r="T54" s="610" t="s">
        <v>2179</v>
      </c>
      <c r="U54" s="610" t="s">
        <v>2210</v>
      </c>
      <c r="V54" s="655">
        <v>1</v>
      </c>
      <c r="W54" s="628"/>
      <c r="X54" s="628">
        <v>44561</v>
      </c>
      <c r="Y54" s="541">
        <v>44294</v>
      </c>
      <c r="Z54" s="550">
        <v>0</v>
      </c>
      <c r="AA54" s="492" t="s">
        <v>2211</v>
      </c>
      <c r="AB54" s="517"/>
      <c r="AC54" s="579" t="s">
        <v>2190</v>
      </c>
      <c r="AD54" s="541">
        <v>44385</v>
      </c>
      <c r="AE54" s="550">
        <v>0.5</v>
      </c>
      <c r="AF54" s="492" t="s">
        <v>2212</v>
      </c>
      <c r="AG54" s="517"/>
      <c r="AH54" s="579" t="s">
        <v>2213</v>
      </c>
      <c r="AI54" s="541"/>
      <c r="AJ54" s="542"/>
      <c r="AK54" s="492"/>
      <c r="AL54" s="517"/>
      <c r="AM54" s="492"/>
      <c r="AN54" s="541"/>
      <c r="AO54" s="542"/>
      <c r="AP54" s="492"/>
      <c r="AQ54" s="493"/>
      <c r="AR54" s="492"/>
    </row>
    <row r="55" spans="1:44" ht="229.5" x14ac:dyDescent="0.2">
      <c r="A55" s="668" t="s">
        <v>1096</v>
      </c>
      <c r="B55" s="669" t="s">
        <v>2214</v>
      </c>
      <c r="C55" s="670" t="s">
        <v>1783</v>
      </c>
      <c r="D55" s="671" t="s">
        <v>2215</v>
      </c>
      <c r="E55" s="672" t="s">
        <v>2216</v>
      </c>
      <c r="F55" s="673" t="s">
        <v>2217</v>
      </c>
      <c r="G55" s="674" t="s">
        <v>2218</v>
      </c>
      <c r="H55" s="671" t="s">
        <v>1901</v>
      </c>
      <c r="I55" s="671" t="s">
        <v>1788</v>
      </c>
      <c r="J55" s="671" t="s">
        <v>1789</v>
      </c>
      <c r="K55" s="675" t="s">
        <v>1745</v>
      </c>
      <c r="L55" s="672" t="s">
        <v>2219</v>
      </c>
      <c r="M55" s="676" t="s">
        <v>1747</v>
      </c>
      <c r="N55" s="677" t="s">
        <v>1791</v>
      </c>
      <c r="O55" s="671" t="s">
        <v>1743</v>
      </c>
      <c r="P55" s="671" t="s">
        <v>2155</v>
      </c>
      <c r="Q55" s="678" t="s">
        <v>1751</v>
      </c>
      <c r="R55" s="495" t="s">
        <v>1752</v>
      </c>
      <c r="S55" s="672" t="s">
        <v>2219</v>
      </c>
      <c r="T55" s="679" t="s">
        <v>2220</v>
      </c>
      <c r="U55" s="676" t="s">
        <v>2221</v>
      </c>
      <c r="V55" s="680" t="s">
        <v>2222</v>
      </c>
      <c r="W55" s="681">
        <v>44243</v>
      </c>
      <c r="X55" s="681">
        <v>44561</v>
      </c>
      <c r="Y55" s="682">
        <v>44294</v>
      </c>
      <c r="Z55" s="683">
        <v>0</v>
      </c>
      <c r="AA55" s="684" t="s">
        <v>2223</v>
      </c>
      <c r="AB55" s="536" t="s">
        <v>1791</v>
      </c>
      <c r="AC55" s="685" t="s">
        <v>2224</v>
      </c>
      <c r="AD55" s="682">
        <v>44385</v>
      </c>
      <c r="AE55" s="686">
        <v>1</v>
      </c>
      <c r="AF55" s="687" t="s">
        <v>2225</v>
      </c>
      <c r="AG55" s="536" t="s">
        <v>1791</v>
      </c>
      <c r="AH55" s="688" t="s">
        <v>2226</v>
      </c>
      <c r="AI55" s="689"/>
      <c r="AJ55" s="690"/>
      <c r="AK55" s="691"/>
      <c r="AL55" s="692"/>
      <c r="AM55" s="693"/>
      <c r="AN55" s="694"/>
      <c r="AO55" s="695"/>
      <c r="AP55" s="696"/>
      <c r="AQ55" s="692"/>
      <c r="AR55" s="697"/>
    </row>
    <row r="56" spans="1:44" ht="114.75" x14ac:dyDescent="0.2">
      <c r="A56" s="668"/>
      <c r="B56" s="669"/>
      <c r="C56" s="670"/>
      <c r="D56" s="670"/>
      <c r="E56" s="672" t="s">
        <v>2227</v>
      </c>
      <c r="F56" s="698"/>
      <c r="G56" s="668"/>
      <c r="H56" s="670"/>
      <c r="I56" s="670"/>
      <c r="J56" s="670"/>
      <c r="K56" s="699"/>
      <c r="L56" s="700" t="s">
        <v>2228</v>
      </c>
      <c r="M56" s="676" t="s">
        <v>1747</v>
      </c>
      <c r="N56" s="701" t="s">
        <v>1791</v>
      </c>
      <c r="O56" s="670"/>
      <c r="P56" s="670"/>
      <c r="Q56" s="702"/>
      <c r="R56" s="594"/>
      <c r="S56" s="700" t="s">
        <v>2228</v>
      </c>
      <c r="T56" s="703" t="s">
        <v>2229</v>
      </c>
      <c r="U56" s="703" t="s">
        <v>2230</v>
      </c>
      <c r="V56" s="704">
        <v>1</v>
      </c>
      <c r="W56" s="705">
        <v>44243</v>
      </c>
      <c r="X56" s="706">
        <v>44561</v>
      </c>
      <c r="Y56" s="682">
        <v>44294</v>
      </c>
      <c r="Z56" s="704">
        <v>1</v>
      </c>
      <c r="AA56" s="707" t="s">
        <v>2231</v>
      </c>
      <c r="AB56" s="536" t="s">
        <v>1791</v>
      </c>
      <c r="AC56" s="708" t="s">
        <v>2232</v>
      </c>
      <c r="AD56" s="709">
        <v>44385</v>
      </c>
      <c r="AE56" s="710">
        <v>1</v>
      </c>
      <c r="AF56" s="687" t="s">
        <v>2233</v>
      </c>
      <c r="AG56" s="536" t="s">
        <v>1791</v>
      </c>
      <c r="AH56" s="691" t="s">
        <v>2226</v>
      </c>
      <c r="AI56" s="711"/>
      <c r="AJ56" s="712"/>
      <c r="AK56" s="713"/>
      <c r="AL56" s="714"/>
      <c r="AM56" s="715"/>
      <c r="AN56" s="716"/>
      <c r="AO56" s="717"/>
      <c r="AP56" s="713"/>
      <c r="AQ56" s="714"/>
      <c r="AR56" s="718"/>
    </row>
    <row r="57" spans="1:44" ht="127.5" x14ac:dyDescent="0.2">
      <c r="A57" s="719"/>
      <c r="B57" s="720"/>
      <c r="C57" s="721"/>
      <c r="D57" s="721"/>
      <c r="E57" s="722" t="s">
        <v>2234</v>
      </c>
      <c r="F57" s="723"/>
      <c r="G57" s="719"/>
      <c r="H57" s="721"/>
      <c r="I57" s="721"/>
      <c r="J57" s="721"/>
      <c r="K57" s="724"/>
      <c r="L57" s="679" t="s">
        <v>2235</v>
      </c>
      <c r="M57" s="676" t="s">
        <v>1747</v>
      </c>
      <c r="N57" s="677" t="s">
        <v>1791</v>
      </c>
      <c r="O57" s="721"/>
      <c r="P57" s="721"/>
      <c r="Q57" s="725"/>
      <c r="R57" s="521"/>
      <c r="S57" s="679" t="s">
        <v>2235</v>
      </c>
      <c r="T57" s="679" t="s">
        <v>2220</v>
      </c>
      <c r="U57" s="679" t="s">
        <v>2236</v>
      </c>
      <c r="V57" s="679">
        <v>2</v>
      </c>
      <c r="W57" s="726">
        <v>44243</v>
      </c>
      <c r="X57" s="689">
        <v>44561</v>
      </c>
      <c r="Y57" s="682">
        <v>44294</v>
      </c>
      <c r="Z57" s="679">
        <v>0</v>
      </c>
      <c r="AA57" s="679" t="s">
        <v>2237</v>
      </c>
      <c r="AB57" s="536" t="s">
        <v>1791</v>
      </c>
      <c r="AC57" s="727" t="s">
        <v>2232</v>
      </c>
      <c r="AD57" s="726">
        <v>44385</v>
      </c>
      <c r="AE57" s="728">
        <v>0.5</v>
      </c>
      <c r="AF57" s="729" t="s">
        <v>2238</v>
      </c>
      <c r="AG57" s="536" t="s">
        <v>1791</v>
      </c>
      <c r="AH57" s="691" t="s">
        <v>2226</v>
      </c>
      <c r="AI57" s="679"/>
      <c r="AJ57" s="679"/>
      <c r="AK57" s="679"/>
      <c r="AL57" s="679"/>
      <c r="AM57" s="679"/>
      <c r="AN57" s="679"/>
      <c r="AO57" s="679"/>
      <c r="AP57" s="679"/>
      <c r="AQ57" s="679"/>
      <c r="AR57" s="679"/>
    </row>
    <row r="58" spans="1:44" s="514" customFormat="1" ht="282" customHeight="1" x14ac:dyDescent="0.2">
      <c r="A58" s="730" t="s">
        <v>2239</v>
      </c>
      <c r="B58" s="731" t="s">
        <v>2240</v>
      </c>
      <c r="C58" s="489" t="s">
        <v>1783</v>
      </c>
      <c r="D58" s="732" t="s">
        <v>2241</v>
      </c>
      <c r="E58" s="733" t="s">
        <v>2242</v>
      </c>
      <c r="F58" s="734" t="s">
        <v>2243</v>
      </c>
      <c r="G58" s="733" t="s">
        <v>2244</v>
      </c>
      <c r="H58" s="735" t="s">
        <v>2001</v>
      </c>
      <c r="I58" s="732" t="s">
        <v>1788</v>
      </c>
      <c r="J58" s="732" t="s">
        <v>1744</v>
      </c>
      <c r="K58" s="736" t="s">
        <v>1774</v>
      </c>
      <c r="L58" s="733" t="s">
        <v>2245</v>
      </c>
      <c r="M58" s="732" t="s">
        <v>1747</v>
      </c>
      <c r="N58" s="732" t="s">
        <v>1791</v>
      </c>
      <c r="O58" s="732" t="s">
        <v>1743</v>
      </c>
      <c r="P58" s="732" t="s">
        <v>1750</v>
      </c>
      <c r="Q58" s="737" t="s">
        <v>1751</v>
      </c>
      <c r="R58" s="738" t="s">
        <v>1752</v>
      </c>
      <c r="S58" s="733" t="s">
        <v>2245</v>
      </c>
      <c r="T58" s="732" t="s">
        <v>2246</v>
      </c>
      <c r="U58" s="739" t="s">
        <v>2247</v>
      </c>
      <c r="V58" s="732" t="s">
        <v>2248</v>
      </c>
      <c r="W58" s="740">
        <v>44243</v>
      </c>
      <c r="X58" s="740">
        <v>44561</v>
      </c>
      <c r="Y58" s="741">
        <v>44294</v>
      </c>
      <c r="Z58" s="742">
        <v>0.25</v>
      </c>
      <c r="AA58" s="733" t="s">
        <v>2249</v>
      </c>
      <c r="AB58" s="732" t="s">
        <v>1791</v>
      </c>
      <c r="AC58" s="739" t="s">
        <v>2250</v>
      </c>
      <c r="AD58" s="741">
        <v>44385</v>
      </c>
      <c r="AE58" s="742">
        <v>0.5</v>
      </c>
      <c r="AF58" s="733" t="s">
        <v>2251</v>
      </c>
      <c r="AG58" s="732" t="s">
        <v>1791</v>
      </c>
      <c r="AH58" s="733" t="s">
        <v>2252</v>
      </c>
      <c r="AI58" s="741"/>
      <c r="AJ58" s="742"/>
      <c r="AK58" s="732"/>
      <c r="AL58" s="732"/>
      <c r="AM58" s="732"/>
      <c r="AN58" s="741"/>
      <c r="AO58" s="742"/>
      <c r="AP58" s="732"/>
      <c r="AQ58" s="732"/>
      <c r="AR58" s="732"/>
    </row>
    <row r="59" spans="1:44" s="748" customFormat="1" ht="204" customHeight="1" x14ac:dyDescent="0.2">
      <c r="A59" s="743"/>
      <c r="B59" s="744"/>
      <c r="C59" s="517"/>
      <c r="D59" s="536" t="s">
        <v>2253</v>
      </c>
      <c r="E59" s="509" t="s">
        <v>2254</v>
      </c>
      <c r="F59" s="484" t="s">
        <v>2255</v>
      </c>
      <c r="G59" s="509" t="s">
        <v>2244</v>
      </c>
      <c r="H59" s="745" t="s">
        <v>2001</v>
      </c>
      <c r="I59" s="536" t="s">
        <v>1773</v>
      </c>
      <c r="J59" s="536" t="s">
        <v>1750</v>
      </c>
      <c r="K59" s="746" t="s">
        <v>1792</v>
      </c>
      <c r="L59" s="747" t="s">
        <v>2256</v>
      </c>
      <c r="M59" s="536" t="s">
        <v>1747</v>
      </c>
      <c r="N59" s="536" t="s">
        <v>1791</v>
      </c>
      <c r="O59" s="536" t="s">
        <v>1743</v>
      </c>
      <c r="P59" s="536" t="s">
        <v>1750</v>
      </c>
      <c r="Q59" s="553" t="s">
        <v>1751</v>
      </c>
      <c r="R59" s="612" t="s">
        <v>1752</v>
      </c>
      <c r="S59" s="509" t="s">
        <v>2257</v>
      </c>
      <c r="T59" s="536" t="s">
        <v>2258</v>
      </c>
      <c r="U59" s="536" t="s">
        <v>2259</v>
      </c>
      <c r="V59" s="536" t="s">
        <v>2260</v>
      </c>
      <c r="W59" s="564">
        <v>44243</v>
      </c>
      <c r="X59" s="564">
        <v>44196</v>
      </c>
      <c r="Y59" s="506">
        <v>44294</v>
      </c>
      <c r="Z59" s="500">
        <v>0.25</v>
      </c>
      <c r="AA59" s="509" t="s">
        <v>2261</v>
      </c>
      <c r="AB59" s="536" t="s">
        <v>1791</v>
      </c>
      <c r="AC59" s="622" t="s">
        <v>2250</v>
      </c>
      <c r="AD59" s="506">
        <v>44385</v>
      </c>
      <c r="AE59" s="500">
        <v>0.5</v>
      </c>
      <c r="AF59" s="509" t="s">
        <v>2262</v>
      </c>
      <c r="AG59" s="536" t="s">
        <v>1791</v>
      </c>
      <c r="AH59" s="509" t="s">
        <v>2252</v>
      </c>
      <c r="AI59" s="506"/>
      <c r="AJ59" s="500"/>
      <c r="AK59" s="536"/>
      <c r="AL59" s="536"/>
      <c r="AM59" s="536"/>
      <c r="AN59" s="506"/>
      <c r="AO59" s="500"/>
      <c r="AP59" s="536"/>
      <c r="AQ59" s="536"/>
      <c r="AR59" s="536"/>
    </row>
    <row r="60" spans="1:44" s="514" customFormat="1" ht="195.75" customHeight="1" x14ac:dyDescent="0.2">
      <c r="A60" s="487" t="s">
        <v>593</v>
      </c>
      <c r="B60" s="487" t="s">
        <v>2263</v>
      </c>
      <c r="C60" s="489" t="s">
        <v>1896</v>
      </c>
      <c r="D60" s="489" t="s">
        <v>2264</v>
      </c>
      <c r="E60" s="487" t="s">
        <v>2265</v>
      </c>
      <c r="F60" s="476" t="s">
        <v>2266</v>
      </c>
      <c r="G60" s="487" t="s">
        <v>2267</v>
      </c>
      <c r="H60" s="568" t="s">
        <v>1742</v>
      </c>
      <c r="I60" s="489" t="s">
        <v>1788</v>
      </c>
      <c r="J60" s="489" t="s">
        <v>1789</v>
      </c>
      <c r="K60" s="491" t="s">
        <v>1745</v>
      </c>
      <c r="L60" s="492" t="s">
        <v>2268</v>
      </c>
      <c r="M60" s="493" t="s">
        <v>1747</v>
      </c>
      <c r="N60" s="493" t="s">
        <v>1791</v>
      </c>
      <c r="O60" s="489" t="s">
        <v>1743</v>
      </c>
      <c r="P60" s="489" t="s">
        <v>1750</v>
      </c>
      <c r="Q60" s="494" t="s">
        <v>1751</v>
      </c>
      <c r="R60" s="495" t="s">
        <v>1752</v>
      </c>
      <c r="S60" s="492" t="s">
        <v>2268</v>
      </c>
      <c r="T60" s="492" t="s">
        <v>2269</v>
      </c>
      <c r="U60" s="538" t="s">
        <v>2270</v>
      </c>
      <c r="V60" s="749">
        <v>1</v>
      </c>
      <c r="W60" s="499">
        <v>44243</v>
      </c>
      <c r="X60" s="499">
        <v>44561</v>
      </c>
      <c r="Y60" s="551">
        <v>44295</v>
      </c>
      <c r="Z60" s="550">
        <v>0</v>
      </c>
      <c r="AA60" s="492" t="s">
        <v>2271</v>
      </c>
      <c r="AB60" s="493" t="s">
        <v>1791</v>
      </c>
      <c r="AC60" s="492" t="s">
        <v>2272</v>
      </c>
      <c r="AD60" s="541">
        <v>44384</v>
      </c>
      <c r="AE60" s="550">
        <v>1</v>
      </c>
      <c r="AF60" s="557" t="s">
        <v>2273</v>
      </c>
      <c r="AG60" s="750" t="s">
        <v>1791</v>
      </c>
      <c r="AH60" s="557" t="s">
        <v>2274</v>
      </c>
      <c r="AI60" s="541"/>
      <c r="AJ60" s="542"/>
      <c r="AK60" s="492"/>
      <c r="AL60" s="493"/>
      <c r="AM60" s="492"/>
      <c r="AN60" s="541"/>
      <c r="AO60" s="542"/>
      <c r="AP60" s="492"/>
      <c r="AQ60" s="493"/>
      <c r="AR60" s="492"/>
    </row>
    <row r="61" spans="1:44" s="514" customFormat="1" ht="207" customHeight="1" x14ac:dyDescent="0.2">
      <c r="A61" s="526"/>
      <c r="B61" s="526"/>
      <c r="C61" s="517"/>
      <c r="D61" s="517"/>
      <c r="E61" s="526"/>
      <c r="F61" s="471"/>
      <c r="G61" s="526"/>
      <c r="H61" s="571"/>
      <c r="I61" s="517"/>
      <c r="J61" s="517"/>
      <c r="K61" s="519"/>
      <c r="L61" s="545" t="s">
        <v>2275</v>
      </c>
      <c r="M61" s="493" t="s">
        <v>1747</v>
      </c>
      <c r="N61" s="493" t="s">
        <v>1791</v>
      </c>
      <c r="O61" s="517"/>
      <c r="P61" s="517"/>
      <c r="Q61" s="520"/>
      <c r="R61" s="521"/>
      <c r="S61" s="545" t="s">
        <v>2275</v>
      </c>
      <c r="T61" s="492" t="s">
        <v>2276</v>
      </c>
      <c r="U61" s="492" t="s">
        <v>2277</v>
      </c>
      <c r="V61" s="549">
        <v>1</v>
      </c>
      <c r="W61" s="499">
        <v>44243</v>
      </c>
      <c r="X61" s="499">
        <v>44561</v>
      </c>
      <c r="Y61" s="551">
        <v>44295</v>
      </c>
      <c r="Z61" s="550">
        <v>0.5</v>
      </c>
      <c r="AA61" s="492" t="s">
        <v>2278</v>
      </c>
      <c r="AB61" s="493" t="s">
        <v>1791</v>
      </c>
      <c r="AC61" s="492" t="s">
        <v>2172</v>
      </c>
      <c r="AD61" s="541">
        <v>44384</v>
      </c>
      <c r="AE61" s="550">
        <v>0.5</v>
      </c>
      <c r="AF61" s="557" t="s">
        <v>2279</v>
      </c>
      <c r="AG61" s="751"/>
      <c r="AH61" s="557" t="s">
        <v>2280</v>
      </c>
      <c r="AI61" s="541"/>
      <c r="AJ61" s="542"/>
      <c r="AK61" s="492"/>
      <c r="AL61" s="493"/>
      <c r="AM61" s="492"/>
      <c r="AN61" s="541"/>
      <c r="AO61" s="542"/>
      <c r="AP61" s="492"/>
      <c r="AQ61" s="493"/>
      <c r="AR61" s="492"/>
    </row>
    <row r="62" spans="1:44" s="514" customFormat="1" ht="222" customHeight="1" x14ac:dyDescent="0.2">
      <c r="A62" s="492" t="s">
        <v>1559</v>
      </c>
      <c r="B62" s="492" t="s">
        <v>2281</v>
      </c>
      <c r="C62" s="493" t="s">
        <v>2282</v>
      </c>
      <c r="D62" s="493" t="s">
        <v>2283</v>
      </c>
      <c r="E62" s="492" t="s">
        <v>2284</v>
      </c>
      <c r="F62" s="529" t="s">
        <v>2285</v>
      </c>
      <c r="G62" s="492" t="s">
        <v>2286</v>
      </c>
      <c r="H62" s="538" t="s">
        <v>1742</v>
      </c>
      <c r="I62" s="492" t="s">
        <v>1749</v>
      </c>
      <c r="J62" s="492" t="s">
        <v>1789</v>
      </c>
      <c r="K62" s="752" t="s">
        <v>1792</v>
      </c>
      <c r="L62" s="492" t="s">
        <v>2287</v>
      </c>
      <c r="M62" s="493" t="s">
        <v>1747</v>
      </c>
      <c r="N62" s="493" t="s">
        <v>1791</v>
      </c>
      <c r="O62" s="492" t="s">
        <v>1749</v>
      </c>
      <c r="P62" s="492" t="s">
        <v>1750</v>
      </c>
      <c r="Q62" s="553" t="s">
        <v>1751</v>
      </c>
      <c r="R62" s="532" t="s">
        <v>1752</v>
      </c>
      <c r="S62" s="492" t="s">
        <v>2287</v>
      </c>
      <c r="T62" s="493" t="s">
        <v>2288</v>
      </c>
      <c r="U62" s="493" t="s">
        <v>2289</v>
      </c>
      <c r="V62" s="493" t="s">
        <v>2290</v>
      </c>
      <c r="W62" s="499">
        <v>44197</v>
      </c>
      <c r="X62" s="499">
        <v>44561</v>
      </c>
      <c r="Y62" s="541">
        <v>44295</v>
      </c>
      <c r="Z62" s="550">
        <v>0.25</v>
      </c>
      <c r="AA62" s="545" t="s">
        <v>2291</v>
      </c>
      <c r="AB62" s="493" t="s">
        <v>1791</v>
      </c>
      <c r="AC62" s="528" t="s">
        <v>1758</v>
      </c>
      <c r="AD62" s="551">
        <v>44385</v>
      </c>
      <c r="AE62" s="550">
        <v>0.5</v>
      </c>
      <c r="AF62" s="753" t="s">
        <v>2292</v>
      </c>
      <c r="AG62" s="754" t="s">
        <v>1791</v>
      </c>
      <c r="AH62" s="755" t="s">
        <v>2293</v>
      </c>
      <c r="AI62" s="541"/>
      <c r="AJ62" s="550"/>
      <c r="AK62" s="756"/>
      <c r="AL62" s="493"/>
      <c r="AM62" s="492"/>
      <c r="AN62" s="541"/>
      <c r="AO62" s="550"/>
      <c r="AP62" s="756"/>
      <c r="AQ62" s="493"/>
      <c r="AR62" s="492"/>
    </row>
    <row r="63" spans="1:44" s="514" customFormat="1" ht="220.5" customHeight="1" x14ac:dyDescent="0.2">
      <c r="A63" s="487" t="s">
        <v>2294</v>
      </c>
      <c r="B63" s="489" t="s">
        <v>2295</v>
      </c>
      <c r="C63" s="527" t="s">
        <v>2296</v>
      </c>
      <c r="D63" s="497" t="s">
        <v>2297</v>
      </c>
      <c r="E63" s="757" t="s">
        <v>2298</v>
      </c>
      <c r="F63" s="485" t="s">
        <v>2299</v>
      </c>
      <c r="G63" s="622" t="s">
        <v>2300</v>
      </c>
      <c r="H63" s="538" t="s">
        <v>1742</v>
      </c>
      <c r="I63" s="545" t="s">
        <v>1788</v>
      </c>
      <c r="J63" s="545" t="s">
        <v>1789</v>
      </c>
      <c r="K63" s="758" t="s">
        <v>1745</v>
      </c>
      <c r="L63" s="756" t="s">
        <v>2301</v>
      </c>
      <c r="M63" s="536" t="s">
        <v>1747</v>
      </c>
      <c r="N63" s="605" t="s">
        <v>1791</v>
      </c>
      <c r="O63" s="545" t="s">
        <v>1743</v>
      </c>
      <c r="P63" s="545" t="s">
        <v>1789</v>
      </c>
      <c r="Q63" s="540" t="s">
        <v>1792</v>
      </c>
      <c r="R63" s="532" t="s">
        <v>1752</v>
      </c>
      <c r="S63" s="756" t="s">
        <v>2302</v>
      </c>
      <c r="T63" s="757" t="s">
        <v>2303</v>
      </c>
      <c r="U63" s="497" t="s">
        <v>2304</v>
      </c>
      <c r="V63" s="533" t="s">
        <v>2305</v>
      </c>
      <c r="W63" s="498">
        <v>44330</v>
      </c>
      <c r="X63" s="564">
        <v>44561</v>
      </c>
      <c r="Y63" s="551"/>
      <c r="Z63" s="500"/>
      <c r="AA63" s="579" t="s">
        <v>2306</v>
      </c>
      <c r="AB63" s="493"/>
      <c r="AC63" s="492"/>
      <c r="AD63" s="551">
        <v>44377</v>
      </c>
      <c r="AE63" s="500">
        <v>1</v>
      </c>
      <c r="AF63" s="759" t="s">
        <v>2307</v>
      </c>
      <c r="AG63" s="493" t="s">
        <v>1791</v>
      </c>
      <c r="AH63" s="570" t="s">
        <v>2308</v>
      </c>
      <c r="AI63" s="551"/>
      <c r="AJ63" s="500"/>
      <c r="AK63" s="545"/>
      <c r="AL63" s="493"/>
      <c r="AM63" s="492"/>
      <c r="AN63" s="541"/>
      <c r="AO63" s="542"/>
      <c r="AP63" s="545"/>
      <c r="AQ63" s="493"/>
      <c r="AR63" s="492"/>
    </row>
    <row r="64" spans="1:44" s="514" customFormat="1" ht="381.75" customHeight="1" x14ac:dyDescent="0.2">
      <c r="A64" s="526"/>
      <c r="B64" s="517"/>
      <c r="C64" s="527" t="s">
        <v>2296</v>
      </c>
      <c r="D64" s="497" t="s">
        <v>2309</v>
      </c>
      <c r="E64" s="622" t="s">
        <v>2310</v>
      </c>
      <c r="F64" s="484" t="s">
        <v>2311</v>
      </c>
      <c r="G64" s="622" t="s">
        <v>2312</v>
      </c>
      <c r="H64" s="538" t="s">
        <v>1742</v>
      </c>
      <c r="I64" s="545" t="s">
        <v>1902</v>
      </c>
      <c r="J64" s="545" t="s">
        <v>1744</v>
      </c>
      <c r="K64" s="530" t="s">
        <v>1774</v>
      </c>
      <c r="L64" s="759" t="s">
        <v>2313</v>
      </c>
      <c r="M64" s="536" t="s">
        <v>1747</v>
      </c>
      <c r="N64" s="536" t="s">
        <v>1835</v>
      </c>
      <c r="O64" s="545" t="s">
        <v>1743</v>
      </c>
      <c r="P64" s="545" t="s">
        <v>1744</v>
      </c>
      <c r="Q64" s="760" t="s">
        <v>1745</v>
      </c>
      <c r="R64" s="612" t="s">
        <v>1752</v>
      </c>
      <c r="S64" s="759" t="s">
        <v>2314</v>
      </c>
      <c r="T64" s="507" t="s">
        <v>2315</v>
      </c>
      <c r="U64" s="761" t="s">
        <v>2316</v>
      </c>
      <c r="V64" s="533">
        <v>1</v>
      </c>
      <c r="W64" s="498">
        <v>44330</v>
      </c>
      <c r="X64" s="564">
        <v>44561</v>
      </c>
      <c r="Y64" s="551"/>
      <c r="Z64" s="500"/>
      <c r="AA64" s="579" t="s">
        <v>2306</v>
      </c>
      <c r="AB64" s="493"/>
      <c r="AC64" s="492"/>
      <c r="AD64" s="551">
        <v>44377</v>
      </c>
      <c r="AE64" s="500">
        <v>1</v>
      </c>
      <c r="AF64" s="759" t="s">
        <v>2317</v>
      </c>
      <c r="AG64" s="536" t="s">
        <v>1791</v>
      </c>
      <c r="AH64" s="570" t="s">
        <v>2318</v>
      </c>
      <c r="AI64" s="551"/>
      <c r="AJ64" s="500"/>
      <c r="AK64" s="509"/>
      <c r="AL64" s="732"/>
      <c r="AM64" s="492"/>
      <c r="AN64" s="541"/>
      <c r="AO64" s="542"/>
      <c r="AP64" s="509"/>
      <c r="AQ64" s="493"/>
      <c r="AR64" s="492"/>
    </row>
    <row r="65" spans="5:6" x14ac:dyDescent="0.2">
      <c r="E65" s="514"/>
      <c r="F65" s="514"/>
    </row>
  </sheetData>
  <sheetProtection formatCells="0" formatColumns="0" formatRows="0" insertColumns="0" insertRows="0" insertHyperlinks="0" deleteColumns="0" deleteRows="0" sort="0" autoFilter="0" pivotTables="0"/>
  <mergeCells count="223">
    <mergeCell ref="P60:P61"/>
    <mergeCell ref="Q60:Q61"/>
    <mergeCell ref="R60:R61"/>
    <mergeCell ref="AG60:AG61"/>
    <mergeCell ref="A63:A64"/>
    <mergeCell ref="B63:B64"/>
    <mergeCell ref="G60:G61"/>
    <mergeCell ref="H60:H61"/>
    <mergeCell ref="I60:I61"/>
    <mergeCell ref="J60:J61"/>
    <mergeCell ref="K60:K61"/>
    <mergeCell ref="O60:O61"/>
    <mergeCell ref="A60:A61"/>
    <mergeCell ref="B60:B61"/>
    <mergeCell ref="C60:C61"/>
    <mergeCell ref="D60:D61"/>
    <mergeCell ref="E60:E61"/>
    <mergeCell ref="F60:F61"/>
    <mergeCell ref="P55:P57"/>
    <mergeCell ref="Q55:Q57"/>
    <mergeCell ref="R55:R57"/>
    <mergeCell ref="A58:A59"/>
    <mergeCell ref="B58:B59"/>
    <mergeCell ref="C58:C59"/>
    <mergeCell ref="G55:G57"/>
    <mergeCell ref="H55:H57"/>
    <mergeCell ref="I55:I57"/>
    <mergeCell ref="J55:J57"/>
    <mergeCell ref="K55:K57"/>
    <mergeCell ref="O55:O57"/>
    <mergeCell ref="Q50:Q54"/>
    <mergeCell ref="R50:R54"/>
    <mergeCell ref="AB50:AB54"/>
    <mergeCell ref="AG50:AG54"/>
    <mergeCell ref="AL50:AL54"/>
    <mergeCell ref="A55:A57"/>
    <mergeCell ref="B55:B57"/>
    <mergeCell ref="C55:C57"/>
    <mergeCell ref="D55:D57"/>
    <mergeCell ref="F55:F57"/>
    <mergeCell ref="H50:H54"/>
    <mergeCell ref="I50:I54"/>
    <mergeCell ref="J50:J54"/>
    <mergeCell ref="K50:K54"/>
    <mergeCell ref="O50:O54"/>
    <mergeCell ref="P50:P54"/>
    <mergeCell ref="A50:A54"/>
    <mergeCell ref="B50:B54"/>
    <mergeCell ref="C50:C54"/>
    <mergeCell ref="D50:D54"/>
    <mergeCell ref="F50:F54"/>
    <mergeCell ref="G50:G54"/>
    <mergeCell ref="Q44:Q46"/>
    <mergeCell ref="R44:R46"/>
    <mergeCell ref="AG44:AG46"/>
    <mergeCell ref="E45:E46"/>
    <mergeCell ref="A48:A49"/>
    <mergeCell ref="B48:B49"/>
    <mergeCell ref="H44:H46"/>
    <mergeCell ref="I44:I46"/>
    <mergeCell ref="J44:J46"/>
    <mergeCell ref="K44:K46"/>
    <mergeCell ref="O44:O46"/>
    <mergeCell ref="P44:P46"/>
    <mergeCell ref="A44:A47"/>
    <mergeCell ref="B44:B47"/>
    <mergeCell ref="C44:C46"/>
    <mergeCell ref="D44:D46"/>
    <mergeCell ref="F44:F46"/>
    <mergeCell ref="G44:G46"/>
    <mergeCell ref="O42:O43"/>
    <mergeCell ref="P42:P43"/>
    <mergeCell ref="Q42:Q43"/>
    <mergeCell ref="R42:R43"/>
    <mergeCell ref="AB42:AB43"/>
    <mergeCell ref="AG42:AG43"/>
    <mergeCell ref="AB40:AB41"/>
    <mergeCell ref="AG40:AG41"/>
    <mergeCell ref="C42:C43"/>
    <mergeCell ref="D42:D43"/>
    <mergeCell ref="F42:F43"/>
    <mergeCell ref="G42:G43"/>
    <mergeCell ref="H42:H43"/>
    <mergeCell ref="I42:I43"/>
    <mergeCell ref="J42:J43"/>
    <mergeCell ref="K42:K43"/>
    <mergeCell ref="J40:J41"/>
    <mergeCell ref="K40:K41"/>
    <mergeCell ref="O40:O41"/>
    <mergeCell ref="P40:P41"/>
    <mergeCell ref="Q40:Q41"/>
    <mergeCell ref="R40:R41"/>
    <mergeCell ref="AG37:AG38"/>
    <mergeCell ref="A39:A43"/>
    <mergeCell ref="B39:B43"/>
    <mergeCell ref="C40:C41"/>
    <mergeCell ref="D40:D41"/>
    <mergeCell ref="E40:E41"/>
    <mergeCell ref="F40:F41"/>
    <mergeCell ref="G40:G41"/>
    <mergeCell ref="H40:H41"/>
    <mergeCell ref="I40:I41"/>
    <mergeCell ref="A37:A38"/>
    <mergeCell ref="B37:B38"/>
    <mergeCell ref="C37:C38"/>
    <mergeCell ref="D37:D38"/>
    <mergeCell ref="F37:F38"/>
    <mergeCell ref="G37:G38"/>
    <mergeCell ref="R26:R29"/>
    <mergeCell ref="AB26:AB29"/>
    <mergeCell ref="AG26:AG29"/>
    <mergeCell ref="A32:A36"/>
    <mergeCell ref="B32:B36"/>
    <mergeCell ref="C32:C36"/>
    <mergeCell ref="I26:I29"/>
    <mergeCell ref="J26:J29"/>
    <mergeCell ref="K26:K29"/>
    <mergeCell ref="O26:O29"/>
    <mergeCell ref="P26:P29"/>
    <mergeCell ref="Q26:Q29"/>
    <mergeCell ref="Q24:Q25"/>
    <mergeCell ref="R24:R25"/>
    <mergeCell ref="A26:A31"/>
    <mergeCell ref="B26:B31"/>
    <mergeCell ref="C26:C29"/>
    <mergeCell ref="D26:D29"/>
    <mergeCell ref="E26:E29"/>
    <mergeCell ref="F26:F29"/>
    <mergeCell ref="G26:G29"/>
    <mergeCell ref="H26:H29"/>
    <mergeCell ref="H24:H25"/>
    <mergeCell ref="I24:I25"/>
    <mergeCell ref="J24:J25"/>
    <mergeCell ref="K24:K25"/>
    <mergeCell ref="O24:O25"/>
    <mergeCell ref="P24:P25"/>
    <mergeCell ref="A23:A25"/>
    <mergeCell ref="B23:B25"/>
    <mergeCell ref="C24:C25"/>
    <mergeCell ref="D24:D25"/>
    <mergeCell ref="F24:F25"/>
    <mergeCell ref="G24:G25"/>
    <mergeCell ref="M20:M21"/>
    <mergeCell ref="N20:N21"/>
    <mergeCell ref="O20:O21"/>
    <mergeCell ref="P20:P21"/>
    <mergeCell ref="Q20:Q21"/>
    <mergeCell ref="R20:R21"/>
    <mergeCell ref="G20:G21"/>
    <mergeCell ref="H20:H21"/>
    <mergeCell ref="I20:I21"/>
    <mergeCell ref="J20:J21"/>
    <mergeCell ref="K20:K21"/>
    <mergeCell ref="L20:L21"/>
    <mergeCell ref="Q18:Q19"/>
    <mergeCell ref="R18:R19"/>
    <mergeCell ref="AB18:AB19"/>
    <mergeCell ref="AG18:AG19"/>
    <mergeCell ref="A20:A22"/>
    <mergeCell ref="B20:B22"/>
    <mergeCell ref="C20:C21"/>
    <mergeCell ref="D20:D21"/>
    <mergeCell ref="E20:E21"/>
    <mergeCell ref="F20:F21"/>
    <mergeCell ref="H18:H19"/>
    <mergeCell ref="I18:I19"/>
    <mergeCell ref="J18:J19"/>
    <mergeCell ref="K18:K19"/>
    <mergeCell ref="O18:O19"/>
    <mergeCell ref="P18:P19"/>
    <mergeCell ref="A18:A19"/>
    <mergeCell ref="B18:B19"/>
    <mergeCell ref="C18:C19"/>
    <mergeCell ref="D18:D19"/>
    <mergeCell ref="F18:F19"/>
    <mergeCell ref="G18:G19"/>
    <mergeCell ref="AB11:AB12"/>
    <mergeCell ref="AG11:AG12"/>
    <mergeCell ref="AL11:AL12"/>
    <mergeCell ref="AQ11:AQ12"/>
    <mergeCell ref="A14:A15"/>
    <mergeCell ref="B14:B15"/>
    <mergeCell ref="J11:J12"/>
    <mergeCell ref="K11:K12"/>
    <mergeCell ref="O11:O12"/>
    <mergeCell ref="P11:P12"/>
    <mergeCell ref="Q11:Q12"/>
    <mergeCell ref="R11:R12"/>
    <mergeCell ref="AN9:AR9"/>
    <mergeCell ref="A11:A13"/>
    <mergeCell ref="B11:B13"/>
    <mergeCell ref="C11:C12"/>
    <mergeCell ref="D11:D12"/>
    <mergeCell ref="E11:E12"/>
    <mergeCell ref="F11:F12"/>
    <mergeCell ref="G11:G12"/>
    <mergeCell ref="H11:H12"/>
    <mergeCell ref="I11:I12"/>
    <mergeCell ref="O9:Q9"/>
    <mergeCell ref="R9:R10"/>
    <mergeCell ref="S9:X9"/>
    <mergeCell ref="Y9:AC9"/>
    <mergeCell ref="AD9:AH9"/>
    <mergeCell ref="AI9:AM9"/>
    <mergeCell ref="G9:G10"/>
    <mergeCell ref="H9:H10"/>
    <mergeCell ref="I9:K9"/>
    <mergeCell ref="L9:L10"/>
    <mergeCell ref="M9:M10"/>
    <mergeCell ref="N9:N10"/>
    <mergeCell ref="A9:A10"/>
    <mergeCell ref="B9:B10"/>
    <mergeCell ref="C9:C10"/>
    <mergeCell ref="D9:D10"/>
    <mergeCell ref="E9:E10"/>
    <mergeCell ref="F9:F10"/>
    <mergeCell ref="A1:B4"/>
    <mergeCell ref="C1:AP4"/>
    <mergeCell ref="A5:AQ5"/>
    <mergeCell ref="A6:B6"/>
    <mergeCell ref="A8:K8"/>
    <mergeCell ref="L8:X8"/>
    <mergeCell ref="Y8:AR8"/>
  </mergeCells>
  <dataValidations count="36">
    <dataValidation allowBlank="1" showInputMessage="1" showErrorMessage="1" prompt="Registre la formula del indicador o el criterio de medición con el cual se calculará el avance porcentual en el cumplimiento de la actividad, en cada periodo de monitoreo." sqref="U63" xr:uid="{A027FD83-084D-41EB-A37F-FB245E0E51AB}"/>
    <dataValidation allowBlank="1" showInputMessage="1" showErrorMessage="1" prompt="Registre la fecha de inicio de la actividad a desarrollar, en el formato DD/MM/AAAA." sqref="W63:X64" xr:uid="{D28C2B6A-E232-48A6-A3AD-561B42D10E5D}"/>
    <dataValidation allowBlank="1" showInputMessage="1" showErrorMessage="1" prompt="Registre el cargo o rol del responsable de ejecutar la actividad._x000a_Nota: en cualquier caso, el responsable de coordinar y asegurar el cumplimiento es el líder del proceso." sqref="T63" xr:uid="{25A00727-CA6E-4FE5-97A2-C22BD130919D}"/>
    <dataValidation type="list" allowBlank="1" showInputMessage="1" showErrorMessage="1" sqref="H11:J13 M11:M13 O11:O13 AL11 AL13 P13" xr:uid="{E40AA3DB-6A80-404A-9C3C-BE9437920643}">
      <formula1>#REF!</formula1>
    </dataValidation>
    <dataValidation allowBlank="1" showInputMessage="1" showErrorMessage="1" promptTitle="Riesgos de gestión" prompt="Registre en estos campos la información correspondiente al monitoreo trimestral para riesgos de gestión. No aplica para riesgos de corrupción." sqref="AN9:AR9" xr:uid="{4C723FFE-9FA7-446D-B1A6-3D8D8D78CB83}"/>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F8A0A9EF-2F36-4565-80EB-00EFF1406C2F}"/>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23 L9:L10" xr:uid="{F8E38093-C6E1-4DA1-A437-94AB7ADFC463}"/>
    <dataValidation allowBlank="1" showInputMessage="1" showErrorMessage="1" prompt="Seleccione de la lista desplegable si los riesgos a identificar se categorizan como riesgos de Gestión o de Corrupción." sqref="A6:B6" xr:uid="{0902AB7E-FAD9-4C4D-8BCD-F793A200970C}"/>
    <dataValidation allowBlank="1" showInputMessage="1" showErrorMessage="1" prompt="Describa los avances en el cumplimiento de la actividad definida y relacione las evidencias que los soportan." sqref="AK10 AP10 AA10 AP23 AA23 AF10 AK23 AF23" xr:uid="{4727BE33-F019-43AC-BAC1-67E899E5F1C6}"/>
    <dataValidation allowBlank="1" showInputMessage="1" showErrorMessage="1" prompt="Seleccione de la lista desplegable, la decisión tomada respecto al riesgo." sqref="R23 R9:R10" xr:uid="{757CE89A-B139-4A31-ADC4-03EAA7B792DF}"/>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M10 AR10 AC10 AR23 AC23:AC25 AH10 AM23 AH23:AH25" xr:uid="{EE0946F8-38E0-4166-B1B6-6BBC840092C7}"/>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23 U10" xr:uid="{6E435B89-67C1-47C5-8E80-28CCC881D6AC}"/>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23 W10" xr:uid="{37E14F82-9FF2-4DED-9C77-52C8C1839E60}"/>
    <dataValidation allowBlank="1" showInputMessage="1" showErrorMessage="1" prompt="Registre el nivel de avance en el cumplimiento de la actividad. Corresponde al resultado en términos porcentuales del indicador definido." sqref="AJ10 AO10 Z10 AO23 Z23 AE10 AJ23 AE23" xr:uid="{0B0685E6-F32B-49C8-A330-F5264AB56422}"/>
    <dataValidation allowBlank="1" showInputMessage="1" showErrorMessage="1" prompt="Registre la fecha de realización del monitoreo, DD/MM/AAA." sqref="AI10 AN10 Y10 AN23 Y23 AD10 AI23 AD23:AD24" xr:uid="{A34B5A67-AB2C-477B-A897-EB16C19EE1EF}"/>
    <dataValidation allowBlank="1" showInputMessage="1" showErrorMessage="1" prompt="Seleccione de la lista desplegable si durante el periodo se ha materializado el riesgo. En caso de materialización se debe diligenciar y remitir el Formato Plan de restablecimiento (FOR-GS-006)." sqref="AB10 AQ10 AL10 AQ23 AL23 AG10 AB23" xr:uid="{FB2D4A22-F009-4767-B5B5-A40645B61760}"/>
    <dataValidation allowBlank="1" showInputMessage="1" showErrorMessage="1" prompt="Registre la fecha de terminación de la actividad a desarrollar, en el formato DD/MM/AAAA. Esta fecha no podrá superar el 31 de diciembre de cada vigencia." sqref="X23 X10" xr:uid="{2974DD68-7255-4667-9124-E2AAB3A55170}"/>
    <dataValidation allowBlank="1" showInputMessage="1" showErrorMessage="1" prompt="Registre el resultado que se pretende alcanzar, considerando el indicador o criterio de medición definido." sqref="V23 V10 V63" xr:uid="{C88911AF-C542-4BE0-9455-BB97075E467A}"/>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23 T10" xr:uid="{B644723B-E7F9-4408-9468-285943213864}"/>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23 S10" xr:uid="{F0FCBC82-20D8-483E-8F18-032414E20A31}"/>
    <dataValidation allowBlank="1" showInputMessage="1" showErrorMessage="1" prompt="Registre la evaluación final del riesgo tomando el resultado obtenido de la intersección entre probabilidad e impacto en la Tabla 4 (ver hoja anexos)." sqref="Q23 Q10" xr:uid="{B5AC3627-6FF2-42EC-B94A-2026AD99FD87}"/>
    <dataValidation allowBlank="1" showInputMessage="1" showErrorMessage="1" prompt="Seleccione de la lista desplegable el impacto obtenido por su desplazamiento ante la solidez del conjunto de controles (Evaluación de las actividades de control). Ver la Tabla 5 en la hoja anexos." sqref="P23 P10" xr:uid="{2FE86BC2-3344-4551-9DD5-ECB8A0A379BD}"/>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23 N9:N10 N63" xr:uid="{ED196912-42FB-4ED3-8E0E-64F7A1B1B6B6}"/>
    <dataValidation allowBlank="1" showInputMessage="1" showErrorMessage="1" prompt="Seleccione de la lista desplegable la probabilidad obtenida por su desplazamiento ante la solidez del conjunto de controles (Evaluación de las actividades de control). Ver la Tabla 5 en la hoja anexos." sqref="O23 O10" xr:uid="{6FDD02F2-7559-4586-AF96-FB5A164866CE}"/>
    <dataValidation allowBlank="1" showInputMessage="1" showErrorMessage="1" prompt="Seleccione de la lista desplegable la naturaleza de la actividad de control." sqref="M9" xr:uid="{EFDD1EAB-3167-49DE-B8E9-078E1C62BA47}"/>
    <dataValidation allowBlank="1" showInputMessage="1" showErrorMessage="1" prompt="Registre la evaluación del riesgo tomando el resultado obtenido de la intersección entre probabilidad e impacto en la Tabla 4 (ver hoja anexos)." sqref="K23 K10" xr:uid="{77AE51CC-8465-422A-B880-463163D22ADA}"/>
    <dataValidation allowBlank="1" showInputMessage="1" showErrorMessage="1" prompt="Seleccione de la lista desplegable el impacto estimado teniendo en cuenta que se refiere a la magnitud de los efectos en caso de materializarse el riesgo. Ver hoja anexos tabla 3." sqref="J23 J10" xr:uid="{C8E75FB4-C2D2-4DE5-A5B4-969C9A9E01D7}"/>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23 I10" xr:uid="{05500AD2-83F5-4D84-8422-EE853826EA5D}"/>
    <dataValidation allowBlank="1" showInputMessage="1" showErrorMessage="1" prompt="Seleccione de la lista desplegable el tipo de riesgo que corresponda, teniendo en cuenta los conceptos de la Tabla 1 (ver hoja anexos)." sqref="H23 H9:H10" xr:uid="{6FCD699F-4C23-4737-8892-199E9FC7DB98}"/>
    <dataValidation allowBlank="1" showInputMessage="1" showErrorMessage="1" promptTitle="Debido a..." prompt="Registre los factores internos y externos que puedan dar origen al riesgo. Use las celdas que sean necesarias, una por cada causa." sqref="E23 E9:E10" xr:uid="{1289C4BE-953C-4BD7-A82A-BF49B5811B8F}"/>
    <dataValidation allowBlank="1" showInputMessage="1" showErrorMessage="1" prompt="Registre el objetivo del proceso conforme a lo definido en su caracterización." sqref="B23 B9:B10" xr:uid="{233483E7-3AA4-40EA-B435-0BEF74C73734}"/>
    <dataValidation allowBlank="1" showInputMessage="1" showErrorMessage="1" prompt="Registre el código asignado al riesgo. Se incluye por parte de la Subdirección de Diseño, Evaluación y Sistematización al momento de avalar la versión final del riesgo." sqref="D23 D9:D10 D63:D64" xr:uid="{4A5178C9-AEBC-4E8E-8A29-48FE7C2DBBDE}"/>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23 C9:C10" xr:uid="{3824A945-DB05-4278-9CB6-F91F2F1BC4F3}"/>
    <dataValidation allowBlank="1" showInputMessage="1" showErrorMessage="1" prompt="Registre el nombre del proceso al cual está asociado el riesgo." sqref="A23 A9:A10" xr:uid="{D6D2A29B-5D3B-4029-B14F-B8C94FFA8EAB}"/>
    <dataValidation allowBlank="1" showInputMessage="1" showErrorMessage="1" promptTitle="...generando..." prompt="Registre los efectos o situaciones resultantes de la materialización del riesgo que impactan en el proceso, la entidad, sus grupos de valor y demás partes interesadas." sqref="G23 G9:G10" xr:uid="{066916F7-C5E8-4F13-9A96-FBEE813E21D6}"/>
    <dataValidation allowBlank="1" showInputMessage="1" showErrorMessage="1" promptTitle="...puede ocurrir que..." prompt="Describa el evento identificado como aquel que pueda tener un impacto sobre el cumplimiento de los objetivos. Responda a la pregunta ¿Qué puede ocurrir?" sqref="F23 F9:F10" xr:uid="{BA67D5BF-2173-49C9-A801-D08F52399D7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35FA-7AA7-4022-8A17-987E54992387}">
  <sheetPr filterMode="1"/>
  <dimension ref="A1:EF103"/>
  <sheetViews>
    <sheetView showGridLines="0" zoomScale="70" zoomScaleNormal="70" workbookViewId="0">
      <pane xSplit="2" ySplit="12" topLeftCell="C101" activePane="bottomRight" state="frozen"/>
      <selection pane="topRight" activeCell="C1" sqref="C1"/>
      <selection pane="bottomLeft" activeCell="A13" sqref="A13"/>
      <selection pane="bottomRight" activeCell="CJ13" sqref="CJ13:CJ101"/>
    </sheetView>
  </sheetViews>
  <sheetFormatPr baseColWidth="10" defaultColWidth="0" defaultRowHeight="0" customHeight="1" zeroHeight="1" x14ac:dyDescent="0.25"/>
  <cols>
    <col min="1" max="1" width="1.85546875" style="1013" customWidth="1"/>
    <col min="2" max="2" width="18.42578125" style="1014" customWidth="1"/>
    <col min="3" max="3" width="19.140625" style="1014" customWidth="1"/>
    <col min="4" max="4" width="26.85546875" style="1014" customWidth="1"/>
    <col min="5" max="5" width="15.7109375" style="1014" customWidth="1"/>
    <col min="6" max="6" width="15" style="828" customWidth="1"/>
    <col min="7" max="7" width="23.42578125" style="828" customWidth="1"/>
    <col min="8" max="8" width="36.7109375" style="1014" customWidth="1"/>
    <col min="9" max="9" width="21.140625" style="1014" customWidth="1"/>
    <col min="10" max="10" width="17.7109375" style="1014" customWidth="1"/>
    <col min="11" max="11" width="23.42578125" style="1014" customWidth="1"/>
    <col min="12" max="12" width="17.7109375" style="828" customWidth="1"/>
    <col min="13" max="13" width="76.42578125" style="828" customWidth="1"/>
    <col min="14" max="15" width="17.7109375" style="828" customWidth="1"/>
    <col min="16" max="16" width="15.7109375" style="828" bestFit="1" customWidth="1"/>
    <col min="17" max="17" width="13.42578125" style="828" customWidth="1"/>
    <col min="18" max="18" width="14.42578125" style="1014" customWidth="1"/>
    <col min="19" max="19" width="17.7109375" style="828" customWidth="1"/>
    <col min="20" max="20" width="14.42578125" style="828" customWidth="1"/>
    <col min="21" max="23" width="12" style="828" customWidth="1"/>
    <col min="24" max="24" width="85.28515625" style="828" customWidth="1"/>
    <col min="25" max="25" width="37.85546875" style="1015" customWidth="1"/>
    <col min="26" max="26" width="15.28515625" style="828" customWidth="1"/>
    <col min="27" max="27" width="14.42578125" style="828" customWidth="1"/>
    <col min="28" max="28" width="12" style="828" customWidth="1"/>
    <col min="29" max="29" width="106.5703125" style="828" customWidth="1"/>
    <col min="30" max="30" width="46.5703125" style="828" customWidth="1"/>
    <col min="31" max="32" width="16.140625" style="828" customWidth="1"/>
    <col min="33" max="33" width="11.7109375" style="828" customWidth="1"/>
    <col min="34" max="34" width="143" style="828" customWidth="1"/>
    <col min="35" max="35" width="32.140625" style="828" customWidth="1"/>
    <col min="36" max="37" width="14.42578125" style="828" customWidth="1"/>
    <col min="38" max="38" width="12" style="828" customWidth="1"/>
    <col min="39" max="39" width="88.5703125" style="828" customWidth="1"/>
    <col min="40" max="40" width="21" style="1015" customWidth="1"/>
    <col min="41" max="42" width="13.42578125" style="828" customWidth="1"/>
    <col min="43" max="43" width="12" style="828" customWidth="1"/>
    <col min="44" max="44" width="165.28515625" style="828" customWidth="1"/>
    <col min="45" max="45" width="24" style="828" customWidth="1"/>
    <col min="46" max="47" width="14.140625" style="828" customWidth="1"/>
    <col min="48" max="48" width="11.7109375" style="828" customWidth="1"/>
    <col min="49" max="49" width="136.5703125" style="828" customWidth="1"/>
    <col min="50" max="50" width="34.5703125" style="828" customWidth="1"/>
    <col min="51" max="53" width="11.7109375" style="828" customWidth="1"/>
    <col min="54" max="54" width="36.42578125" style="828" customWidth="1"/>
    <col min="55" max="55" width="14.42578125" style="828" customWidth="1"/>
    <col min="56" max="58" width="11.7109375" style="828" customWidth="1"/>
    <col min="59" max="59" width="34.140625" style="828" customWidth="1"/>
    <col min="60" max="60" width="13.85546875" style="828" customWidth="1"/>
    <col min="61" max="63" width="11.7109375" style="828" customWidth="1"/>
    <col min="64" max="64" width="31.85546875" style="828" customWidth="1"/>
    <col min="65" max="65" width="14.42578125" style="828" customWidth="1"/>
    <col min="66" max="68" width="11.7109375" style="828" customWidth="1"/>
    <col min="69" max="69" width="52.28515625" style="828" customWidth="1"/>
    <col min="70" max="70" width="21.42578125" style="828" customWidth="1"/>
    <col min="71" max="73" width="11.7109375" style="828" customWidth="1"/>
    <col min="74" max="74" width="44" style="828" customWidth="1"/>
    <col min="75" max="75" width="15.42578125" style="828" customWidth="1"/>
    <col min="76" max="78" width="11.7109375" style="828" customWidth="1"/>
    <col min="79" max="79" width="40.42578125" style="828" customWidth="1"/>
    <col min="80" max="80" width="18.42578125" style="828" customWidth="1"/>
    <col min="81" max="81" width="36.28515625" style="828" customWidth="1"/>
    <col min="82" max="82" width="4.42578125" style="828" customWidth="1"/>
    <col min="83" max="83" width="18.140625" style="828" customWidth="1"/>
    <col min="84" max="84" width="22.28515625" style="828" customWidth="1"/>
    <col min="85" max="88" width="18.140625" style="828" customWidth="1"/>
    <col min="89" max="89" width="10.7109375" style="828" customWidth="1"/>
    <col min="90" max="136" width="0" style="1013" hidden="1" customWidth="1"/>
    <col min="137" max="16384" width="11.42578125" style="1013" hidden="1"/>
  </cols>
  <sheetData>
    <row r="1" spans="2:88" s="763" customFormat="1" ht="4.5" customHeight="1" x14ac:dyDescent="0.25">
      <c r="B1" s="762"/>
      <c r="C1" s="762"/>
    </row>
    <row r="2" spans="2:88" s="771" customFormat="1" ht="32.25" customHeight="1" x14ac:dyDescent="0.2">
      <c r="B2" s="764"/>
      <c r="C2" s="765"/>
      <c r="D2" s="766" t="s">
        <v>2319</v>
      </c>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c r="BH2" s="766"/>
      <c r="BI2" s="766"/>
      <c r="BJ2" s="766"/>
      <c r="BK2" s="766"/>
      <c r="BL2" s="766"/>
      <c r="BM2" s="766"/>
      <c r="BN2" s="766"/>
      <c r="BO2" s="766"/>
      <c r="BP2" s="766"/>
      <c r="BQ2" s="766"/>
      <c r="BR2" s="766"/>
      <c r="BS2" s="766"/>
      <c r="BT2" s="766"/>
      <c r="BU2" s="766"/>
      <c r="BV2" s="766"/>
      <c r="BW2" s="766"/>
      <c r="BX2" s="766"/>
      <c r="BY2" s="766"/>
      <c r="BZ2" s="767" t="s">
        <v>2320</v>
      </c>
      <c r="CA2" s="768"/>
      <c r="CB2" s="768"/>
      <c r="CC2" s="769"/>
      <c r="CD2" s="770"/>
    </row>
    <row r="3" spans="2:88" s="771" customFormat="1" ht="32.25" customHeight="1" x14ac:dyDescent="0.2">
      <c r="B3" s="772"/>
      <c r="C3" s="773"/>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c r="BD3" s="766"/>
      <c r="BE3" s="766"/>
      <c r="BF3" s="766"/>
      <c r="BG3" s="766"/>
      <c r="BH3" s="766"/>
      <c r="BI3" s="766"/>
      <c r="BJ3" s="766"/>
      <c r="BK3" s="766"/>
      <c r="BL3" s="766"/>
      <c r="BM3" s="766"/>
      <c r="BN3" s="766"/>
      <c r="BO3" s="766"/>
      <c r="BP3" s="766"/>
      <c r="BQ3" s="766"/>
      <c r="BR3" s="766"/>
      <c r="BS3" s="766"/>
      <c r="BT3" s="766"/>
      <c r="BU3" s="766"/>
      <c r="BV3" s="766"/>
      <c r="BW3" s="766"/>
      <c r="BX3" s="766"/>
      <c r="BY3" s="766"/>
      <c r="BZ3" s="767" t="s">
        <v>2321</v>
      </c>
      <c r="CA3" s="768"/>
      <c r="CB3" s="768"/>
      <c r="CC3" s="769"/>
      <c r="CD3" s="770"/>
    </row>
    <row r="4" spans="2:88" s="771" customFormat="1" ht="32.25" customHeight="1" x14ac:dyDescent="0.2">
      <c r="B4" s="772"/>
      <c r="C4" s="773"/>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6"/>
      <c r="BJ4" s="766"/>
      <c r="BK4" s="766"/>
      <c r="BL4" s="766"/>
      <c r="BM4" s="766"/>
      <c r="BN4" s="766"/>
      <c r="BO4" s="766"/>
      <c r="BP4" s="766"/>
      <c r="BQ4" s="766"/>
      <c r="BR4" s="766"/>
      <c r="BS4" s="766"/>
      <c r="BT4" s="766"/>
      <c r="BU4" s="766"/>
      <c r="BV4" s="766"/>
      <c r="BW4" s="766"/>
      <c r="BX4" s="766"/>
      <c r="BY4" s="766"/>
      <c r="BZ4" s="767" t="s">
        <v>2322</v>
      </c>
      <c r="CA4" s="768"/>
      <c r="CB4" s="768"/>
      <c r="CC4" s="769"/>
      <c r="CD4" s="770"/>
    </row>
    <row r="5" spans="2:88" s="771" customFormat="1" ht="32.25" customHeight="1" x14ac:dyDescent="0.2">
      <c r="B5" s="774"/>
      <c r="C5" s="775"/>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c r="BC5" s="766"/>
      <c r="BD5" s="766"/>
      <c r="BE5" s="766"/>
      <c r="BF5" s="766"/>
      <c r="BG5" s="766"/>
      <c r="BH5" s="766"/>
      <c r="BI5" s="766"/>
      <c r="BJ5" s="766"/>
      <c r="BK5" s="766"/>
      <c r="BL5" s="766"/>
      <c r="BM5" s="766"/>
      <c r="BN5" s="766"/>
      <c r="BO5" s="766"/>
      <c r="BP5" s="766"/>
      <c r="BQ5" s="766"/>
      <c r="BR5" s="766"/>
      <c r="BS5" s="766"/>
      <c r="BT5" s="766"/>
      <c r="BU5" s="766"/>
      <c r="BV5" s="766"/>
      <c r="BW5" s="766"/>
      <c r="BX5" s="766"/>
      <c r="BY5" s="766"/>
      <c r="BZ5" s="767" t="s">
        <v>2323</v>
      </c>
      <c r="CA5" s="768"/>
      <c r="CB5" s="768"/>
      <c r="CC5" s="769"/>
      <c r="CD5" s="770"/>
    </row>
    <row r="6" spans="2:88" s="763" customFormat="1" ht="7.5" customHeight="1" x14ac:dyDescent="0.25">
      <c r="B6" s="762"/>
      <c r="C6" s="762"/>
      <c r="CC6" s="770"/>
      <c r="CD6" s="770"/>
    </row>
    <row r="7" spans="2:88" s="763" customFormat="1" ht="15" customHeight="1" x14ac:dyDescent="0.25">
      <c r="B7" s="776" t="s">
        <v>2324</v>
      </c>
      <c r="C7" s="777"/>
      <c r="D7" s="778" t="s">
        <v>2325</v>
      </c>
      <c r="E7" s="779" t="s">
        <v>2326</v>
      </c>
      <c r="F7" s="780"/>
      <c r="G7" s="781">
        <v>2021</v>
      </c>
    </row>
    <row r="8" spans="2:88" s="763" customFormat="1" ht="15" customHeight="1" x14ac:dyDescent="0.25">
      <c r="B8" s="782"/>
      <c r="C8" s="783"/>
      <c r="D8" s="778" t="s">
        <v>2327</v>
      </c>
      <c r="E8" s="784" t="s">
        <v>2328</v>
      </c>
      <c r="F8" s="785"/>
      <c r="G8" s="786"/>
    </row>
    <row r="9" spans="2:88" s="787" customFormat="1" ht="7.5" customHeight="1" x14ac:dyDescent="0.25"/>
    <row r="10" spans="2:88" s="770" customFormat="1" ht="22.5" customHeight="1" x14ac:dyDescent="0.25">
      <c r="B10" s="788" t="s">
        <v>2329</v>
      </c>
      <c r="C10" s="789"/>
      <c r="D10" s="789"/>
      <c r="E10" s="789"/>
      <c r="F10" s="789"/>
      <c r="G10" s="789"/>
      <c r="H10" s="789"/>
      <c r="I10" s="789"/>
      <c r="J10" s="789"/>
      <c r="K10" s="789"/>
      <c r="L10" s="789"/>
      <c r="M10" s="789"/>
      <c r="N10" s="789"/>
      <c r="O10" s="789"/>
      <c r="P10" s="789"/>
      <c r="Q10" s="789"/>
      <c r="R10" s="789"/>
      <c r="S10" s="789"/>
      <c r="T10" s="790"/>
      <c r="U10" s="791" t="s">
        <v>2330</v>
      </c>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792"/>
      <c r="BI10" s="792"/>
      <c r="BJ10" s="792"/>
      <c r="BK10" s="792"/>
      <c r="BL10" s="792"/>
      <c r="BM10" s="792"/>
      <c r="BN10" s="792"/>
      <c r="BO10" s="792"/>
      <c r="BP10" s="792"/>
      <c r="BQ10" s="792"/>
      <c r="BR10" s="792"/>
      <c r="BS10" s="792"/>
      <c r="BT10" s="792"/>
      <c r="BU10" s="792"/>
      <c r="BV10" s="792"/>
      <c r="BW10" s="792"/>
      <c r="BX10" s="792"/>
      <c r="BY10" s="792"/>
      <c r="BZ10" s="792"/>
      <c r="CA10" s="792"/>
      <c r="CB10" s="793"/>
      <c r="CC10" s="794"/>
      <c r="CE10" s="795" t="s">
        <v>2331</v>
      </c>
      <c r="CF10" s="796"/>
      <c r="CG10" s="797"/>
      <c r="CH10" s="798" t="s">
        <v>2332</v>
      </c>
      <c r="CI10" s="798"/>
      <c r="CJ10" s="798"/>
    </row>
    <row r="11" spans="2:88" s="794" customFormat="1" ht="19.5" customHeight="1" x14ac:dyDescent="0.25">
      <c r="B11" s="799" t="s">
        <v>2333</v>
      </c>
      <c r="C11" s="799"/>
      <c r="D11" s="799"/>
      <c r="E11" s="799" t="s">
        <v>2334</v>
      </c>
      <c r="F11" s="799"/>
      <c r="G11" s="799"/>
      <c r="H11" s="799"/>
      <c r="I11" s="799"/>
      <c r="J11" s="799" t="s">
        <v>2335</v>
      </c>
      <c r="K11" s="799"/>
      <c r="L11" s="799"/>
      <c r="M11" s="799"/>
      <c r="N11" s="799"/>
      <c r="O11" s="799"/>
      <c r="P11" s="799"/>
      <c r="Q11" s="800" t="s">
        <v>2336</v>
      </c>
      <c r="R11" s="800"/>
      <c r="S11" s="800"/>
      <c r="T11" s="800"/>
      <c r="U11" s="801" t="s">
        <v>2326</v>
      </c>
      <c r="V11" s="802"/>
      <c r="W11" s="802"/>
      <c r="X11" s="802"/>
      <c r="Y11" s="802"/>
      <c r="Z11" s="801" t="s">
        <v>2337</v>
      </c>
      <c r="AA11" s="802"/>
      <c r="AB11" s="802"/>
      <c r="AC11" s="802"/>
      <c r="AD11" s="803"/>
      <c r="AE11" s="802" t="s">
        <v>2338</v>
      </c>
      <c r="AF11" s="802"/>
      <c r="AG11" s="802"/>
      <c r="AH11" s="802"/>
      <c r="AI11" s="802"/>
      <c r="AJ11" s="801" t="s">
        <v>2339</v>
      </c>
      <c r="AK11" s="802"/>
      <c r="AL11" s="802"/>
      <c r="AM11" s="802"/>
      <c r="AN11" s="803"/>
      <c r="AO11" s="802" t="s">
        <v>2340</v>
      </c>
      <c r="AP11" s="802"/>
      <c r="AQ11" s="802"/>
      <c r="AR11" s="802"/>
      <c r="AS11" s="802"/>
      <c r="AT11" s="801" t="s">
        <v>2328</v>
      </c>
      <c r="AU11" s="802"/>
      <c r="AV11" s="802"/>
      <c r="AW11" s="802"/>
      <c r="AX11" s="803"/>
      <c r="AY11" s="802" t="s">
        <v>2341</v>
      </c>
      <c r="AZ11" s="802"/>
      <c r="BA11" s="802"/>
      <c r="BB11" s="802"/>
      <c r="BC11" s="802"/>
      <c r="BD11" s="801" t="s">
        <v>2342</v>
      </c>
      <c r="BE11" s="802"/>
      <c r="BF11" s="802"/>
      <c r="BG11" s="802"/>
      <c r="BH11" s="803"/>
      <c r="BI11" s="802" t="s">
        <v>2343</v>
      </c>
      <c r="BJ11" s="802"/>
      <c r="BK11" s="802"/>
      <c r="BL11" s="802"/>
      <c r="BM11" s="802"/>
      <c r="BN11" s="801" t="s">
        <v>2344</v>
      </c>
      <c r="BO11" s="802"/>
      <c r="BP11" s="802"/>
      <c r="BQ11" s="802"/>
      <c r="BR11" s="803"/>
      <c r="BS11" s="802" t="s">
        <v>2345</v>
      </c>
      <c r="BT11" s="802"/>
      <c r="BU11" s="802"/>
      <c r="BV11" s="802"/>
      <c r="BW11" s="803"/>
      <c r="BX11" s="801" t="s">
        <v>2346</v>
      </c>
      <c r="BY11" s="802"/>
      <c r="BZ11" s="802"/>
      <c r="CA11" s="802"/>
      <c r="CB11" s="803"/>
      <c r="CE11" s="804"/>
      <c r="CF11" s="805"/>
      <c r="CG11" s="806"/>
      <c r="CH11" s="798"/>
      <c r="CI11" s="798"/>
      <c r="CJ11" s="798"/>
    </row>
    <row r="12" spans="2:88" s="812" customFormat="1" ht="48.75" customHeight="1" x14ac:dyDescent="0.25">
      <c r="B12" s="807" t="s">
        <v>2347</v>
      </c>
      <c r="C12" s="807" t="s">
        <v>333</v>
      </c>
      <c r="D12" s="807" t="s">
        <v>2348</v>
      </c>
      <c r="E12" s="807" t="s">
        <v>2349</v>
      </c>
      <c r="F12" s="808" t="s">
        <v>2350</v>
      </c>
      <c r="G12" s="807" t="s">
        <v>2351</v>
      </c>
      <c r="H12" s="807" t="s">
        <v>2352</v>
      </c>
      <c r="I12" s="807" t="s">
        <v>2353</v>
      </c>
      <c r="J12" s="807" t="s">
        <v>2354</v>
      </c>
      <c r="K12" s="807" t="s">
        <v>2355</v>
      </c>
      <c r="L12" s="807" t="s">
        <v>2356</v>
      </c>
      <c r="M12" s="807" t="s">
        <v>2357</v>
      </c>
      <c r="N12" s="807" t="s">
        <v>2358</v>
      </c>
      <c r="O12" s="807" t="s">
        <v>2359</v>
      </c>
      <c r="P12" s="807" t="s">
        <v>2360</v>
      </c>
      <c r="Q12" s="807" t="s">
        <v>2361</v>
      </c>
      <c r="R12" s="807" t="s">
        <v>2362</v>
      </c>
      <c r="S12" s="807" t="s">
        <v>2363</v>
      </c>
      <c r="T12" s="807" t="s">
        <v>2364</v>
      </c>
      <c r="U12" s="809" t="str">
        <f>U11&amp;" ejecutado"</f>
        <v>Enero ejecutado</v>
      </c>
      <c r="V12" s="809" t="str">
        <f>U11&amp;" programado"</f>
        <v>Enero programado</v>
      </c>
      <c r="W12" s="809" t="str">
        <f>U11&amp;" resultado"</f>
        <v>Enero resultado</v>
      </c>
      <c r="X12" s="810" t="str">
        <f>U11&amp;" análisis mensual"</f>
        <v>Enero análisis mensual</v>
      </c>
      <c r="Y12" s="810" t="str">
        <f>U11&amp;" observaciones al seguimiento"</f>
        <v>Enero observaciones al seguimiento</v>
      </c>
      <c r="Z12" s="809" t="str">
        <f>Z11&amp;" ejecutado"</f>
        <v>Febrero ejecutado</v>
      </c>
      <c r="AA12" s="809" t="str">
        <f>Z11&amp;" programado"</f>
        <v>Febrero programado</v>
      </c>
      <c r="AB12" s="809" t="str">
        <f>Z11&amp;" resultado"</f>
        <v>Febrero resultado</v>
      </c>
      <c r="AC12" s="810" t="str">
        <f>Z11&amp;" análisis mensual"</f>
        <v>Febrero análisis mensual</v>
      </c>
      <c r="AD12" s="810" t="str">
        <f>Z11&amp;" observaciones al seguimiento"</f>
        <v>Febrero observaciones al seguimiento</v>
      </c>
      <c r="AE12" s="810" t="str">
        <f>AE11&amp;" ejecutado"</f>
        <v>Marzo ejecutado</v>
      </c>
      <c r="AF12" s="809" t="str">
        <f>AE11&amp;" programado"</f>
        <v>Marzo programado</v>
      </c>
      <c r="AG12" s="809" t="str">
        <f>AE11&amp;" resultado"</f>
        <v>Marzo resultado</v>
      </c>
      <c r="AH12" s="810" t="str">
        <f>AE11&amp;" análisis mensual"</f>
        <v>Marzo análisis mensual</v>
      </c>
      <c r="AI12" s="810" t="str">
        <f>AE11&amp;" observaciones al seguimiento"</f>
        <v>Marzo observaciones al seguimiento</v>
      </c>
      <c r="AJ12" s="809" t="str">
        <f>AJ11&amp;" ejecutado"</f>
        <v>Abril ejecutado</v>
      </c>
      <c r="AK12" s="809" t="str">
        <f>AJ11&amp;" programado"</f>
        <v>Abril programado</v>
      </c>
      <c r="AL12" s="809" t="str">
        <f>AJ11&amp;" resultado"</f>
        <v>Abril resultado</v>
      </c>
      <c r="AM12" s="810" t="str">
        <f>AJ11&amp;" análisis mensual"</f>
        <v>Abril análisis mensual</v>
      </c>
      <c r="AN12" s="809" t="str">
        <f>AJ11&amp;" observaciones al seguimiento"</f>
        <v>Abril observaciones al seguimiento</v>
      </c>
      <c r="AO12" s="811" t="str">
        <f>AO11&amp;" ejecutado"</f>
        <v>Mayo ejecutado</v>
      </c>
      <c r="AP12" s="809" t="str">
        <f>AO11&amp;" programado"</f>
        <v>Mayo programado</v>
      </c>
      <c r="AQ12" s="809" t="str">
        <f>AO11&amp;" resultado"</f>
        <v>Mayo resultado</v>
      </c>
      <c r="AR12" s="810" t="str">
        <f>AO11&amp;" análisis mensual"</f>
        <v>Mayo análisis mensual</v>
      </c>
      <c r="AS12" s="810" t="str">
        <f>AO11&amp;" observaciones al seguimiento"</f>
        <v>Mayo observaciones al seguimiento</v>
      </c>
      <c r="AT12" s="809" t="str">
        <f>AT11&amp;" ejecutado"</f>
        <v>Junio ejecutado</v>
      </c>
      <c r="AU12" s="809" t="str">
        <f>AT11&amp;" programado"</f>
        <v>Junio programado</v>
      </c>
      <c r="AV12" s="809" t="str">
        <f>AT11&amp;" resultado"</f>
        <v>Junio resultado</v>
      </c>
      <c r="AW12" s="810" t="str">
        <f>AT11&amp;" análisis mensual"</f>
        <v>Junio análisis mensual</v>
      </c>
      <c r="AX12" s="809" t="str">
        <f>AT11&amp;" observaciones al seguimiento"</f>
        <v>Junio observaciones al seguimiento</v>
      </c>
      <c r="AY12" s="811" t="str">
        <f>AY11&amp;" ejecutado"</f>
        <v>Julio ejecutado</v>
      </c>
      <c r="AZ12" s="809" t="str">
        <f>AY11&amp;" programado"</f>
        <v>Julio programado</v>
      </c>
      <c r="BA12" s="809" t="str">
        <f>AY11&amp;" resultado"</f>
        <v>Julio resultado</v>
      </c>
      <c r="BB12" s="810" t="str">
        <f>AY11&amp;" análisis mensual"</f>
        <v>Julio análisis mensual</v>
      </c>
      <c r="BC12" s="810" t="str">
        <f>AY11&amp;" observaciones al seguimiento"</f>
        <v>Julio observaciones al seguimiento</v>
      </c>
      <c r="BD12" s="809" t="str">
        <f>BD11&amp;" ejecutado"</f>
        <v>Agosto ejecutado</v>
      </c>
      <c r="BE12" s="809" t="str">
        <f>BD11&amp;" programado"</f>
        <v>Agosto programado</v>
      </c>
      <c r="BF12" s="809" t="str">
        <f>BD11&amp;" resultado"</f>
        <v>Agosto resultado</v>
      </c>
      <c r="BG12" s="810" t="str">
        <f>BD11&amp;" análisis mensual"</f>
        <v>Agosto análisis mensual</v>
      </c>
      <c r="BH12" s="809" t="str">
        <f>BD11&amp;" observaciones al seguimiento"</f>
        <v>Agosto observaciones al seguimiento</v>
      </c>
      <c r="BI12" s="811" t="str">
        <f>BI11&amp;" ejecutado"</f>
        <v>Septiembre ejecutado</v>
      </c>
      <c r="BJ12" s="809" t="str">
        <f>BI11&amp;" programado"</f>
        <v>Septiembre programado</v>
      </c>
      <c r="BK12" s="809" t="str">
        <f>BI11&amp;" resultado"</f>
        <v>Septiembre resultado</v>
      </c>
      <c r="BL12" s="810" t="str">
        <f>BI11&amp;" análisis mensual"</f>
        <v>Septiembre análisis mensual</v>
      </c>
      <c r="BM12" s="810" t="str">
        <f>BI11&amp;" observaciones al seguimiento"</f>
        <v>Septiembre observaciones al seguimiento</v>
      </c>
      <c r="BN12" s="809" t="str">
        <f>BN11&amp;" ejecutado"</f>
        <v>Octubre ejecutado</v>
      </c>
      <c r="BO12" s="809" t="str">
        <f>BN11&amp;" programado"</f>
        <v>Octubre programado</v>
      </c>
      <c r="BP12" s="809" t="str">
        <f>BN11&amp;" resultado"</f>
        <v>Octubre resultado</v>
      </c>
      <c r="BQ12" s="810" t="str">
        <f>BN11&amp;" análisis mensual"</f>
        <v>Octubre análisis mensual</v>
      </c>
      <c r="BR12" s="809" t="str">
        <f>BN11&amp;" observaciones al seguimiento"</f>
        <v>Octubre observaciones al seguimiento</v>
      </c>
      <c r="BS12" s="811" t="str">
        <f>BS11&amp;" ejecutado"</f>
        <v>Noviembre ejecutado</v>
      </c>
      <c r="BT12" s="809" t="str">
        <f>BS11&amp;" programado"</f>
        <v>Noviembre programado</v>
      </c>
      <c r="BU12" s="809" t="str">
        <f>BS11&amp;" resultado"</f>
        <v>Noviembre resultado</v>
      </c>
      <c r="BV12" s="810" t="str">
        <f>BS11&amp;" análisis mensual"</f>
        <v>Noviembre análisis mensual</v>
      </c>
      <c r="BW12" s="810" t="str">
        <f>BS11&amp;" observaciones al seguimiento"</f>
        <v>Noviembre observaciones al seguimiento</v>
      </c>
      <c r="BX12" s="809" t="str">
        <f>BX11&amp;" ejecutado"</f>
        <v>Diciembre ejecutado</v>
      </c>
      <c r="BY12" s="809" t="str">
        <f>BX11&amp;" programado"</f>
        <v>Diciembre programado</v>
      </c>
      <c r="BZ12" s="809" t="str">
        <f>BX11&amp;" resultado"</f>
        <v>Diciembre resultado</v>
      </c>
      <c r="CA12" s="810" t="str">
        <f>BX11&amp;" análisis mensual"</f>
        <v>Diciembre análisis mensual</v>
      </c>
      <c r="CB12" s="809" t="str">
        <f>BX11&amp;" observaciones al seguimiento"</f>
        <v>Diciembre observaciones al seguimiento</v>
      </c>
      <c r="CC12" s="811" t="s">
        <v>2365</v>
      </c>
      <c r="CE12" s="813" t="s">
        <v>2366</v>
      </c>
      <c r="CF12" s="813" t="s">
        <v>2367</v>
      </c>
      <c r="CG12" s="813" t="s">
        <v>2368</v>
      </c>
      <c r="CH12" s="813" t="s">
        <v>2369</v>
      </c>
      <c r="CI12" s="813" t="s">
        <v>2370</v>
      </c>
      <c r="CJ12" s="813" t="s">
        <v>2371</v>
      </c>
    </row>
    <row r="13" spans="2:88" s="828" customFormat="1" ht="409.5" customHeight="1" x14ac:dyDescent="0.25">
      <c r="B13" s="814" t="s">
        <v>1929</v>
      </c>
      <c r="C13" s="814" t="s">
        <v>1585</v>
      </c>
      <c r="D13" s="815" t="s">
        <v>2372</v>
      </c>
      <c r="E13" s="816" t="s">
        <v>2373</v>
      </c>
      <c r="F13" s="817" t="s">
        <v>2374</v>
      </c>
      <c r="G13" s="815" t="s">
        <v>2375</v>
      </c>
      <c r="H13" s="815" t="s">
        <v>2376</v>
      </c>
      <c r="I13" s="815" t="s">
        <v>2377</v>
      </c>
      <c r="J13" s="816" t="s">
        <v>2378</v>
      </c>
      <c r="K13" s="815" t="s">
        <v>2379</v>
      </c>
      <c r="L13" s="815" t="s">
        <v>2380</v>
      </c>
      <c r="M13" s="815" t="s">
        <v>2381</v>
      </c>
      <c r="N13" s="815" t="s">
        <v>2382</v>
      </c>
      <c r="O13" s="816" t="s">
        <v>2383</v>
      </c>
      <c r="P13" s="815" t="s">
        <v>2384</v>
      </c>
      <c r="Q13" s="818" t="s">
        <v>365</v>
      </c>
      <c r="R13" s="814" t="s">
        <v>365</v>
      </c>
      <c r="S13" s="818">
        <v>1</v>
      </c>
      <c r="T13" s="819" t="s">
        <v>833</v>
      </c>
      <c r="U13" s="820"/>
      <c r="V13" s="820"/>
      <c r="W13" s="821" t="e">
        <f>+U13/V13</f>
        <v>#DIV/0!</v>
      </c>
      <c r="X13" s="822" t="s">
        <v>2385</v>
      </c>
      <c r="Y13" s="822" t="s">
        <v>2386</v>
      </c>
      <c r="Z13" s="823"/>
      <c r="AA13" s="823"/>
      <c r="AB13" s="824"/>
      <c r="AC13" s="822" t="s">
        <v>2387</v>
      </c>
      <c r="AD13" s="822" t="s">
        <v>2386</v>
      </c>
      <c r="AE13" s="823">
        <v>12725</v>
      </c>
      <c r="AF13" s="823">
        <v>13746</v>
      </c>
      <c r="AG13" s="825">
        <f>AE13/AF13</f>
        <v>0.92572384693729082</v>
      </c>
      <c r="AH13" s="822" t="s">
        <v>2388</v>
      </c>
      <c r="AI13" s="822" t="s">
        <v>2389</v>
      </c>
      <c r="AJ13" s="823"/>
      <c r="AK13" s="823"/>
      <c r="AL13" s="824"/>
      <c r="AM13" s="822" t="s">
        <v>2390</v>
      </c>
      <c r="AN13" s="826" t="s">
        <v>2391</v>
      </c>
      <c r="AO13" s="827"/>
      <c r="AP13" s="820"/>
      <c r="AR13" s="822" t="s">
        <v>2392</v>
      </c>
      <c r="AS13" s="826" t="s">
        <v>2393</v>
      </c>
      <c r="AT13" s="820">
        <v>10931</v>
      </c>
      <c r="AU13" s="820">
        <v>11602</v>
      </c>
      <c r="AV13" s="821">
        <f t="shared" ref="AV13:AV16" si="0">+AT13/AU13</f>
        <v>0.94216514394069983</v>
      </c>
      <c r="AW13" s="822" t="s">
        <v>2394</v>
      </c>
      <c r="AX13" s="826" t="s">
        <v>2395</v>
      </c>
      <c r="AY13" s="827"/>
      <c r="AZ13" s="820"/>
      <c r="BA13" s="821" t="e">
        <f t="shared" ref="BA13:BA16" si="1">+AY13/AZ13</f>
        <v>#DIV/0!</v>
      </c>
      <c r="BB13" s="829"/>
      <c r="BC13" s="830"/>
      <c r="BD13" s="820"/>
      <c r="BE13" s="820"/>
      <c r="BF13" s="821" t="e">
        <f t="shared" ref="BF13:BF16" si="2">+BD13/BE13</f>
        <v>#DIV/0!</v>
      </c>
      <c r="BG13" s="821"/>
      <c r="BH13" s="831"/>
      <c r="BI13" s="827"/>
      <c r="BJ13" s="820"/>
      <c r="BK13" s="821" t="e">
        <f t="shared" ref="BK13:BK16" si="3">+BI13/BJ13</f>
        <v>#DIV/0!</v>
      </c>
      <c r="BL13" s="829"/>
      <c r="BM13" s="830"/>
      <c r="BN13" s="820"/>
      <c r="BO13" s="820"/>
      <c r="BP13" s="821" t="e">
        <f t="shared" ref="BP13:BP16" si="4">+BN13/BO13</f>
        <v>#DIV/0!</v>
      </c>
      <c r="BQ13" s="821"/>
      <c r="BR13" s="831"/>
      <c r="BS13" s="827"/>
      <c r="BT13" s="820"/>
      <c r="BU13" s="821" t="e">
        <f t="shared" ref="BU13:BU16" si="5">+BS13/BT13</f>
        <v>#DIV/0!</v>
      </c>
      <c r="BV13" s="821"/>
      <c r="BW13" s="831"/>
      <c r="BX13" s="820"/>
      <c r="BY13" s="820"/>
      <c r="BZ13" s="821" t="e">
        <f t="shared" ref="BZ13:BZ16" si="6">+BX13/BY13</f>
        <v>#DIV/0!</v>
      </c>
      <c r="CA13" s="821"/>
      <c r="CB13" s="831"/>
      <c r="CC13" s="832"/>
      <c r="CE13" s="833">
        <f t="shared" ref="CE13:CF16" si="7">+U13+Z13+AE13+AJ13+AO13+AT13+AY13+BD13+BI13+BN13+BS13+BX13</f>
        <v>23656</v>
      </c>
      <c r="CF13" s="833">
        <f t="shared" si="7"/>
        <v>25348</v>
      </c>
      <c r="CG13" s="834">
        <f t="shared" ref="CG13:CG28" si="8">+CE13/CF13</f>
        <v>0.93324917153227083</v>
      </c>
      <c r="CH13" s="834">
        <f t="shared" ref="CH13:CH28" si="9">+CG13</f>
        <v>0.93324917153227083</v>
      </c>
      <c r="CI13" s="835">
        <f t="shared" ref="CI13:CI28" si="10">+S13</f>
        <v>1</v>
      </c>
      <c r="CJ13" s="834">
        <f t="shared" ref="CJ13:CJ28" si="11">+CH13/CI13</f>
        <v>0.93324917153227083</v>
      </c>
    </row>
    <row r="14" spans="2:88" s="828" customFormat="1" ht="222.95" customHeight="1" x14ac:dyDescent="0.25">
      <c r="B14" s="814" t="s">
        <v>1929</v>
      </c>
      <c r="C14" s="814" t="s">
        <v>1585</v>
      </c>
      <c r="D14" s="815" t="s">
        <v>2372</v>
      </c>
      <c r="E14" s="816" t="s">
        <v>2396</v>
      </c>
      <c r="F14" s="817" t="s">
        <v>2374</v>
      </c>
      <c r="G14" s="815" t="s">
        <v>2397</v>
      </c>
      <c r="H14" s="815" t="s">
        <v>2398</v>
      </c>
      <c r="I14" s="815" t="s">
        <v>2399</v>
      </c>
      <c r="J14" s="816" t="s">
        <v>2400</v>
      </c>
      <c r="K14" s="815" t="s">
        <v>2401</v>
      </c>
      <c r="L14" s="815" t="s">
        <v>2402</v>
      </c>
      <c r="M14" s="836" t="s">
        <v>2403</v>
      </c>
      <c r="N14" s="815" t="s">
        <v>2382</v>
      </c>
      <c r="O14" s="816" t="s">
        <v>2383</v>
      </c>
      <c r="P14" s="815" t="s">
        <v>2404</v>
      </c>
      <c r="Q14" s="818" t="s">
        <v>365</v>
      </c>
      <c r="R14" s="814" t="s">
        <v>365</v>
      </c>
      <c r="S14" s="818">
        <v>1</v>
      </c>
      <c r="T14" s="819" t="s">
        <v>833</v>
      </c>
      <c r="U14" s="820"/>
      <c r="V14" s="820"/>
      <c r="W14" s="821" t="e">
        <f>+U14/V14</f>
        <v>#DIV/0!</v>
      </c>
      <c r="X14" s="822" t="s">
        <v>2405</v>
      </c>
      <c r="Y14" s="822" t="s">
        <v>2386</v>
      </c>
      <c r="Z14" s="823"/>
      <c r="AA14" s="823"/>
      <c r="AB14" s="824"/>
      <c r="AC14" s="822" t="s">
        <v>2406</v>
      </c>
      <c r="AD14" s="822" t="s">
        <v>2386</v>
      </c>
      <c r="AE14" s="823">
        <v>50</v>
      </c>
      <c r="AF14" s="823">
        <v>51</v>
      </c>
      <c r="AG14" s="824">
        <f>AE14/AF14</f>
        <v>0.98039215686274506</v>
      </c>
      <c r="AH14" s="822" t="s">
        <v>2407</v>
      </c>
      <c r="AI14" s="822" t="s">
        <v>2408</v>
      </c>
      <c r="AJ14" s="823"/>
      <c r="AK14" s="823"/>
      <c r="AL14" s="824"/>
      <c r="AM14" s="822" t="s">
        <v>2409</v>
      </c>
      <c r="AN14" s="826" t="s">
        <v>2391</v>
      </c>
      <c r="AO14" s="827"/>
      <c r="AP14" s="820"/>
      <c r="AR14" s="822" t="s">
        <v>2410</v>
      </c>
      <c r="AS14" s="826" t="s">
        <v>2393</v>
      </c>
      <c r="AT14" s="820">
        <v>50</v>
      </c>
      <c r="AU14" s="820">
        <v>50</v>
      </c>
      <c r="AV14" s="821">
        <f t="shared" si="0"/>
        <v>1</v>
      </c>
      <c r="AW14" s="822" t="s">
        <v>2411</v>
      </c>
      <c r="AX14" s="826" t="s">
        <v>2412</v>
      </c>
      <c r="AY14" s="827"/>
      <c r="AZ14" s="820"/>
      <c r="BA14" s="821" t="e">
        <f t="shared" si="1"/>
        <v>#DIV/0!</v>
      </c>
      <c r="BB14" s="829"/>
      <c r="BC14" s="830"/>
      <c r="BD14" s="820"/>
      <c r="BE14" s="820"/>
      <c r="BF14" s="821" t="e">
        <f t="shared" si="2"/>
        <v>#DIV/0!</v>
      </c>
      <c r="BG14" s="821"/>
      <c r="BH14" s="831"/>
      <c r="BI14" s="827"/>
      <c r="BJ14" s="820"/>
      <c r="BK14" s="821" t="e">
        <f t="shared" si="3"/>
        <v>#DIV/0!</v>
      </c>
      <c r="BL14" s="829"/>
      <c r="BM14" s="830"/>
      <c r="BN14" s="820"/>
      <c r="BO14" s="820"/>
      <c r="BP14" s="821" t="e">
        <f t="shared" si="4"/>
        <v>#DIV/0!</v>
      </c>
      <c r="BQ14" s="821"/>
      <c r="BR14" s="831"/>
      <c r="BS14" s="827"/>
      <c r="BT14" s="820"/>
      <c r="BU14" s="821" t="e">
        <f t="shared" si="5"/>
        <v>#DIV/0!</v>
      </c>
      <c r="BV14" s="821"/>
      <c r="BW14" s="831"/>
      <c r="BX14" s="820"/>
      <c r="BY14" s="820"/>
      <c r="BZ14" s="821" t="e">
        <f t="shared" si="6"/>
        <v>#DIV/0!</v>
      </c>
      <c r="CA14" s="821"/>
      <c r="CB14" s="831"/>
      <c r="CC14" s="832"/>
      <c r="CE14" s="833">
        <f t="shared" si="7"/>
        <v>100</v>
      </c>
      <c r="CF14" s="833">
        <f t="shared" si="7"/>
        <v>101</v>
      </c>
      <c r="CG14" s="834">
        <f t="shared" si="8"/>
        <v>0.99009900990099009</v>
      </c>
      <c r="CH14" s="834">
        <f t="shared" si="9"/>
        <v>0.99009900990099009</v>
      </c>
      <c r="CI14" s="835">
        <f t="shared" si="10"/>
        <v>1</v>
      </c>
      <c r="CJ14" s="834">
        <f t="shared" si="11"/>
        <v>0.99009900990099009</v>
      </c>
    </row>
    <row r="15" spans="2:88" s="828" customFormat="1" ht="256.5" customHeight="1" x14ac:dyDescent="0.25">
      <c r="B15" s="814" t="s">
        <v>1929</v>
      </c>
      <c r="C15" s="814" t="s">
        <v>1587</v>
      </c>
      <c r="D15" s="815" t="s">
        <v>2372</v>
      </c>
      <c r="E15" s="837" t="s">
        <v>2413</v>
      </c>
      <c r="F15" s="817" t="s">
        <v>2414</v>
      </c>
      <c r="G15" s="838" t="s">
        <v>2415</v>
      </c>
      <c r="H15" s="839" t="s">
        <v>2416</v>
      </c>
      <c r="I15" s="837" t="s">
        <v>2417</v>
      </c>
      <c r="J15" s="840" t="s">
        <v>2378</v>
      </c>
      <c r="K15" s="841" t="s">
        <v>2418</v>
      </c>
      <c r="L15" s="838" t="s">
        <v>2419</v>
      </c>
      <c r="M15" s="841" t="s">
        <v>2420</v>
      </c>
      <c r="N15" s="839" t="s">
        <v>2382</v>
      </c>
      <c r="O15" s="840" t="s">
        <v>2421</v>
      </c>
      <c r="P15" s="839" t="s">
        <v>2422</v>
      </c>
      <c r="Q15" s="841" t="s">
        <v>365</v>
      </c>
      <c r="R15" s="841" t="s">
        <v>365</v>
      </c>
      <c r="S15" s="842">
        <v>1</v>
      </c>
      <c r="T15" s="843" t="s">
        <v>833</v>
      </c>
      <c r="U15" s="827">
        <v>30</v>
      </c>
      <c r="V15" s="820">
        <v>30</v>
      </c>
      <c r="W15" s="821">
        <f>U15/V15</f>
        <v>1</v>
      </c>
      <c r="X15" s="844" t="s">
        <v>2423</v>
      </c>
      <c r="Y15" s="844" t="s">
        <v>2424</v>
      </c>
      <c r="Z15" s="823">
        <v>67</v>
      </c>
      <c r="AA15" s="823">
        <v>68</v>
      </c>
      <c r="AB15" s="824">
        <f>Z15/AA15</f>
        <v>0.98529411764705888</v>
      </c>
      <c r="AC15" s="822" t="s">
        <v>2425</v>
      </c>
      <c r="AD15" s="822" t="s">
        <v>2426</v>
      </c>
      <c r="AE15" s="823">
        <v>66</v>
      </c>
      <c r="AF15" s="823">
        <v>69</v>
      </c>
      <c r="AG15" s="824">
        <f>AE15/AF15</f>
        <v>0.95652173913043481</v>
      </c>
      <c r="AH15" s="822" t="s">
        <v>2427</v>
      </c>
      <c r="AI15" s="822" t="s">
        <v>2428</v>
      </c>
      <c r="AJ15" s="823">
        <v>38</v>
      </c>
      <c r="AK15" s="823">
        <v>39</v>
      </c>
      <c r="AL15" s="824">
        <f>AJ15/AK15</f>
        <v>0.97435897435897434</v>
      </c>
      <c r="AM15" s="822" t="s">
        <v>2429</v>
      </c>
      <c r="AN15" s="826" t="s">
        <v>2430</v>
      </c>
      <c r="AO15" s="845">
        <v>67</v>
      </c>
      <c r="AP15" s="823">
        <v>67</v>
      </c>
      <c r="AQ15" s="824">
        <f t="shared" ref="AQ15:AQ16" si="12">+AO15/AP15</f>
        <v>1</v>
      </c>
      <c r="AR15" s="822" t="s">
        <v>2431</v>
      </c>
      <c r="AS15" s="826" t="s">
        <v>2391</v>
      </c>
      <c r="AT15" s="823">
        <v>69</v>
      </c>
      <c r="AU15" s="823">
        <v>69</v>
      </c>
      <c r="AV15" s="821">
        <f t="shared" si="0"/>
        <v>1</v>
      </c>
      <c r="AW15" s="822" t="s">
        <v>2432</v>
      </c>
      <c r="AX15" s="826" t="s">
        <v>2433</v>
      </c>
      <c r="AY15" s="827"/>
      <c r="AZ15" s="820"/>
      <c r="BA15" s="821" t="e">
        <f t="shared" si="1"/>
        <v>#DIV/0!</v>
      </c>
      <c r="BB15" s="829"/>
      <c r="BC15" s="830"/>
      <c r="BD15" s="820"/>
      <c r="BE15" s="820"/>
      <c r="BF15" s="821" t="e">
        <f t="shared" si="2"/>
        <v>#DIV/0!</v>
      </c>
      <c r="BG15" s="821"/>
      <c r="BH15" s="831"/>
      <c r="BI15" s="827"/>
      <c r="BJ15" s="820"/>
      <c r="BK15" s="821" t="e">
        <f t="shared" si="3"/>
        <v>#DIV/0!</v>
      </c>
      <c r="BL15" s="829"/>
      <c r="BM15" s="830"/>
      <c r="BN15" s="820"/>
      <c r="BO15" s="820"/>
      <c r="BP15" s="821" t="e">
        <f t="shared" si="4"/>
        <v>#DIV/0!</v>
      </c>
      <c r="BQ15" s="821"/>
      <c r="BR15" s="831"/>
      <c r="BS15" s="827"/>
      <c r="BT15" s="820"/>
      <c r="BU15" s="821" t="e">
        <f t="shared" si="5"/>
        <v>#DIV/0!</v>
      </c>
      <c r="BV15" s="821"/>
      <c r="BW15" s="831"/>
      <c r="BX15" s="820"/>
      <c r="BY15" s="820"/>
      <c r="BZ15" s="821" t="e">
        <f t="shared" si="6"/>
        <v>#DIV/0!</v>
      </c>
      <c r="CA15" s="821"/>
      <c r="CB15" s="831"/>
      <c r="CC15" s="832"/>
      <c r="CE15" s="846">
        <f t="shared" si="7"/>
        <v>337</v>
      </c>
      <c r="CF15" s="846">
        <f t="shared" si="7"/>
        <v>342</v>
      </c>
      <c r="CG15" s="847">
        <f t="shared" si="8"/>
        <v>0.98538011695906436</v>
      </c>
      <c r="CH15" s="847">
        <f t="shared" si="9"/>
        <v>0.98538011695906436</v>
      </c>
      <c r="CI15" s="847">
        <f t="shared" si="10"/>
        <v>1</v>
      </c>
      <c r="CJ15" s="848">
        <f t="shared" si="11"/>
        <v>0.98538011695906436</v>
      </c>
    </row>
    <row r="16" spans="2:88" s="828" customFormat="1" ht="240" customHeight="1" x14ac:dyDescent="0.25">
      <c r="B16" s="814" t="s">
        <v>1929</v>
      </c>
      <c r="C16" s="814" t="s">
        <v>1587</v>
      </c>
      <c r="D16" s="815" t="s">
        <v>2372</v>
      </c>
      <c r="E16" s="849" t="s">
        <v>2434</v>
      </c>
      <c r="F16" s="817" t="s">
        <v>2414</v>
      </c>
      <c r="G16" s="837" t="s">
        <v>2435</v>
      </c>
      <c r="H16" s="837" t="s">
        <v>2436</v>
      </c>
      <c r="I16" s="841" t="s">
        <v>2437</v>
      </c>
      <c r="J16" s="850" t="s">
        <v>2378</v>
      </c>
      <c r="K16" s="837" t="s">
        <v>2438</v>
      </c>
      <c r="L16" s="837" t="s">
        <v>2439</v>
      </c>
      <c r="M16" s="837" t="s">
        <v>2420</v>
      </c>
      <c r="N16" s="841" t="s">
        <v>2382</v>
      </c>
      <c r="O16" s="851" t="s">
        <v>2383</v>
      </c>
      <c r="P16" s="841" t="s">
        <v>2422</v>
      </c>
      <c r="Q16" s="841" t="s">
        <v>365</v>
      </c>
      <c r="R16" s="841" t="s">
        <v>365</v>
      </c>
      <c r="S16" s="852">
        <v>1</v>
      </c>
      <c r="T16" s="853" t="s">
        <v>833</v>
      </c>
      <c r="U16" s="827"/>
      <c r="V16" s="827"/>
      <c r="W16" s="821"/>
      <c r="X16" s="844" t="s">
        <v>2440</v>
      </c>
      <c r="Y16" s="844" t="s">
        <v>2441</v>
      </c>
      <c r="Z16" s="823"/>
      <c r="AA16" s="823"/>
      <c r="AB16" s="824"/>
      <c r="AC16" s="822" t="s">
        <v>2442</v>
      </c>
      <c r="AD16" s="822" t="s">
        <v>2443</v>
      </c>
      <c r="AE16" s="823">
        <v>21</v>
      </c>
      <c r="AF16" s="823">
        <v>25</v>
      </c>
      <c r="AG16" s="824">
        <f>AE16/AF16</f>
        <v>0.84</v>
      </c>
      <c r="AH16" s="822" t="s">
        <v>2444</v>
      </c>
      <c r="AI16" s="822" t="s">
        <v>2428</v>
      </c>
      <c r="AJ16" s="823"/>
      <c r="AK16" s="823"/>
      <c r="AL16" s="824" t="e">
        <f>AJ16/AK16</f>
        <v>#DIV/0!</v>
      </c>
      <c r="AM16" s="822" t="s">
        <v>2445</v>
      </c>
      <c r="AN16" s="826" t="s">
        <v>2446</v>
      </c>
      <c r="AO16" s="845"/>
      <c r="AP16" s="823"/>
      <c r="AQ16" s="824" t="e">
        <f t="shared" si="12"/>
        <v>#DIV/0!</v>
      </c>
      <c r="AR16" s="822" t="s">
        <v>2447</v>
      </c>
      <c r="AS16" s="826" t="s">
        <v>2391</v>
      </c>
      <c r="AT16" s="820">
        <v>30</v>
      </c>
      <c r="AU16" s="820">
        <v>30</v>
      </c>
      <c r="AV16" s="821">
        <f t="shared" si="0"/>
        <v>1</v>
      </c>
      <c r="AW16" s="822" t="s">
        <v>2448</v>
      </c>
      <c r="AX16" s="826" t="s">
        <v>2449</v>
      </c>
      <c r="AY16" s="827"/>
      <c r="AZ16" s="820"/>
      <c r="BA16" s="821" t="e">
        <f t="shared" si="1"/>
        <v>#DIV/0!</v>
      </c>
      <c r="BB16" s="829"/>
      <c r="BC16" s="830"/>
      <c r="BD16" s="820"/>
      <c r="BE16" s="820"/>
      <c r="BF16" s="821" t="e">
        <f t="shared" si="2"/>
        <v>#DIV/0!</v>
      </c>
      <c r="BG16" s="821"/>
      <c r="BH16" s="831"/>
      <c r="BI16" s="827"/>
      <c r="BJ16" s="820"/>
      <c r="BK16" s="821" t="e">
        <f t="shared" si="3"/>
        <v>#DIV/0!</v>
      </c>
      <c r="BL16" s="829"/>
      <c r="BM16" s="830"/>
      <c r="BN16" s="820"/>
      <c r="BO16" s="820"/>
      <c r="BP16" s="821" t="e">
        <f t="shared" si="4"/>
        <v>#DIV/0!</v>
      </c>
      <c r="BQ16" s="821"/>
      <c r="BR16" s="831"/>
      <c r="BS16" s="827"/>
      <c r="BT16" s="820"/>
      <c r="BU16" s="821" t="e">
        <f t="shared" si="5"/>
        <v>#DIV/0!</v>
      </c>
      <c r="BV16" s="821"/>
      <c r="BW16" s="831"/>
      <c r="BX16" s="820"/>
      <c r="BY16" s="820"/>
      <c r="BZ16" s="821" t="e">
        <f t="shared" si="6"/>
        <v>#DIV/0!</v>
      </c>
      <c r="CA16" s="821"/>
      <c r="CB16" s="831"/>
      <c r="CC16" s="832"/>
      <c r="CE16" s="846">
        <f t="shared" si="7"/>
        <v>51</v>
      </c>
      <c r="CF16" s="846">
        <f t="shared" si="7"/>
        <v>55</v>
      </c>
      <c r="CG16" s="847">
        <f t="shared" si="8"/>
        <v>0.92727272727272725</v>
      </c>
      <c r="CH16" s="847">
        <f t="shared" si="9"/>
        <v>0.92727272727272725</v>
      </c>
      <c r="CI16" s="847">
        <f t="shared" si="10"/>
        <v>1</v>
      </c>
      <c r="CJ16" s="848">
        <f t="shared" si="11"/>
        <v>0.92727272727272725</v>
      </c>
    </row>
    <row r="17" spans="2:88" s="865" customFormat="1" ht="168" x14ac:dyDescent="0.25">
      <c r="B17" s="814" t="s">
        <v>1559</v>
      </c>
      <c r="C17" s="814" t="s">
        <v>1585</v>
      </c>
      <c r="D17" s="815" t="s">
        <v>2372</v>
      </c>
      <c r="E17" s="840" t="s">
        <v>2450</v>
      </c>
      <c r="F17" s="854" t="s">
        <v>2451</v>
      </c>
      <c r="G17" s="853" t="s">
        <v>2452</v>
      </c>
      <c r="H17" s="855" t="s">
        <v>2453</v>
      </c>
      <c r="I17" s="855" t="s">
        <v>2454</v>
      </c>
      <c r="J17" s="840" t="s">
        <v>2378</v>
      </c>
      <c r="K17" s="855" t="s">
        <v>2455</v>
      </c>
      <c r="L17" s="853" t="s">
        <v>2456</v>
      </c>
      <c r="M17" s="855" t="s">
        <v>2457</v>
      </c>
      <c r="N17" s="853" t="s">
        <v>2382</v>
      </c>
      <c r="O17" s="840" t="s">
        <v>2383</v>
      </c>
      <c r="P17" s="855" t="s">
        <v>2458</v>
      </c>
      <c r="Q17" s="856">
        <v>1</v>
      </c>
      <c r="R17" s="853" t="s">
        <v>2459</v>
      </c>
      <c r="S17" s="856">
        <v>1</v>
      </c>
      <c r="T17" s="853" t="s">
        <v>833</v>
      </c>
      <c r="U17" s="823"/>
      <c r="V17" s="823"/>
      <c r="W17" s="824"/>
      <c r="X17" s="857" t="s">
        <v>2460</v>
      </c>
      <c r="Y17" s="858" t="s">
        <v>2461</v>
      </c>
      <c r="Z17" s="859"/>
      <c r="AA17" s="859"/>
      <c r="AB17" s="856"/>
      <c r="AC17" s="857" t="s">
        <v>2462</v>
      </c>
      <c r="AD17" s="844" t="s">
        <v>2461</v>
      </c>
      <c r="AE17" s="823">
        <v>171</v>
      </c>
      <c r="AF17" s="823">
        <v>171</v>
      </c>
      <c r="AG17" s="824">
        <f t="shared" ref="AG17:AG21" si="13">+AE17/AF17</f>
        <v>1</v>
      </c>
      <c r="AH17" s="857" t="s">
        <v>2463</v>
      </c>
      <c r="AI17" s="844" t="s">
        <v>2464</v>
      </c>
      <c r="AJ17" s="823"/>
      <c r="AK17" s="823"/>
      <c r="AL17" s="824"/>
      <c r="AM17" s="860" t="s">
        <v>2465</v>
      </c>
      <c r="AN17" s="861" t="s">
        <v>2466</v>
      </c>
      <c r="AO17" s="845"/>
      <c r="AP17" s="823"/>
      <c r="AQ17" s="824"/>
      <c r="AR17" s="860" t="s">
        <v>2467</v>
      </c>
      <c r="AS17" s="861" t="s">
        <v>2466</v>
      </c>
      <c r="AT17" s="823">
        <v>197</v>
      </c>
      <c r="AU17" s="823">
        <v>197</v>
      </c>
      <c r="AV17" s="824">
        <v>1</v>
      </c>
      <c r="AW17" s="860" t="s">
        <v>2468</v>
      </c>
      <c r="AX17" s="861" t="s">
        <v>2469</v>
      </c>
      <c r="AY17" s="845"/>
      <c r="AZ17" s="823"/>
      <c r="BA17" s="824"/>
      <c r="BB17" s="862"/>
      <c r="BC17" s="861"/>
      <c r="BD17" s="823"/>
      <c r="BE17" s="823"/>
      <c r="BF17" s="824"/>
      <c r="BG17" s="862"/>
      <c r="BH17" s="861"/>
      <c r="BI17" s="845"/>
      <c r="BJ17" s="823"/>
      <c r="BK17" s="824"/>
      <c r="BL17" s="862"/>
      <c r="BM17" s="861"/>
      <c r="BN17" s="823"/>
      <c r="BO17" s="823"/>
      <c r="BP17" s="824"/>
      <c r="BQ17" s="862"/>
      <c r="BR17" s="857"/>
      <c r="BS17" s="845"/>
      <c r="BT17" s="823"/>
      <c r="BU17" s="824"/>
      <c r="BV17" s="863"/>
      <c r="BW17" s="863"/>
      <c r="BX17" s="823"/>
      <c r="BY17" s="823"/>
      <c r="BZ17" s="824"/>
      <c r="CA17" s="857"/>
      <c r="CB17" s="863"/>
      <c r="CC17" s="864"/>
      <c r="CE17" s="846">
        <f>+U17+Z17+AE17+AJ17+AO17+AT17+AY17+BD17+BI17+BN17+BS17+BX17</f>
        <v>368</v>
      </c>
      <c r="CF17" s="846">
        <f>+V17+AA17+AF17+AK17+AP17+AU17+AZ17+BE17+BJ17+BO17+BT17+BY17</f>
        <v>368</v>
      </c>
      <c r="CG17" s="847">
        <f t="shared" si="8"/>
        <v>1</v>
      </c>
      <c r="CH17" s="847">
        <f t="shared" si="9"/>
        <v>1</v>
      </c>
      <c r="CI17" s="847">
        <f t="shared" si="10"/>
        <v>1</v>
      </c>
      <c r="CJ17" s="848">
        <f t="shared" si="11"/>
        <v>1</v>
      </c>
    </row>
    <row r="18" spans="2:88" s="828" customFormat="1" ht="196.5" customHeight="1" x14ac:dyDescent="0.25">
      <c r="B18" s="853" t="s">
        <v>422</v>
      </c>
      <c r="C18" s="853" t="s">
        <v>1585</v>
      </c>
      <c r="D18" s="855" t="s">
        <v>2470</v>
      </c>
      <c r="E18" s="840" t="s">
        <v>2471</v>
      </c>
      <c r="F18" s="854" t="s">
        <v>2472</v>
      </c>
      <c r="G18" s="855" t="s">
        <v>2473</v>
      </c>
      <c r="H18" s="855" t="s">
        <v>2474</v>
      </c>
      <c r="I18" s="855" t="s">
        <v>2475</v>
      </c>
      <c r="J18" s="840" t="s">
        <v>2476</v>
      </c>
      <c r="K18" s="855" t="s">
        <v>2477</v>
      </c>
      <c r="L18" s="853" t="s">
        <v>2478</v>
      </c>
      <c r="M18" s="855" t="s">
        <v>2479</v>
      </c>
      <c r="N18" s="853" t="s">
        <v>2382</v>
      </c>
      <c r="O18" s="840" t="s">
        <v>2480</v>
      </c>
      <c r="P18" s="855" t="s">
        <v>2481</v>
      </c>
      <c r="Q18" s="856">
        <v>0.96</v>
      </c>
      <c r="R18" s="853" t="s">
        <v>2382</v>
      </c>
      <c r="S18" s="856">
        <v>0.96</v>
      </c>
      <c r="T18" s="853" t="s">
        <v>833</v>
      </c>
      <c r="U18" s="823"/>
      <c r="V18" s="823"/>
      <c r="W18" s="824"/>
      <c r="X18" s="866" t="s">
        <v>2482</v>
      </c>
      <c r="Y18" s="844" t="s">
        <v>2483</v>
      </c>
      <c r="Z18" s="867"/>
      <c r="AA18" s="867"/>
      <c r="AB18" s="868"/>
      <c r="AC18" s="863" t="s">
        <v>2484</v>
      </c>
      <c r="AD18" s="844" t="s">
        <v>2485</v>
      </c>
      <c r="AE18" s="823"/>
      <c r="AF18" s="823"/>
      <c r="AG18" s="824"/>
      <c r="AH18" s="863" t="s">
        <v>2486</v>
      </c>
      <c r="AI18" s="844" t="s">
        <v>2487</v>
      </c>
      <c r="AJ18" s="823"/>
      <c r="AK18" s="823"/>
      <c r="AL18" s="824"/>
      <c r="AM18" s="863" t="s">
        <v>2488</v>
      </c>
      <c r="AN18" s="861" t="s">
        <v>2489</v>
      </c>
      <c r="AO18" s="845"/>
      <c r="AP18" s="823"/>
      <c r="AQ18" s="824"/>
      <c r="AR18" s="863" t="s">
        <v>2490</v>
      </c>
      <c r="AS18" s="861" t="s">
        <v>2491</v>
      </c>
      <c r="AT18" s="823">
        <v>217</v>
      </c>
      <c r="AU18" s="823">
        <v>245</v>
      </c>
      <c r="AV18" s="825">
        <f>AT18/AU18</f>
        <v>0.88571428571428568</v>
      </c>
      <c r="AW18" s="863" t="s">
        <v>2492</v>
      </c>
      <c r="AX18" s="861" t="s">
        <v>2493</v>
      </c>
      <c r="AY18" s="845"/>
      <c r="AZ18" s="823"/>
      <c r="BA18" s="824"/>
      <c r="BB18" s="863"/>
      <c r="BC18" s="861"/>
      <c r="BD18" s="823"/>
      <c r="BE18" s="823"/>
      <c r="BF18" s="824"/>
      <c r="BG18" s="863"/>
      <c r="BH18" s="861"/>
      <c r="BI18" s="845"/>
      <c r="BJ18" s="823"/>
      <c r="BK18" s="824"/>
      <c r="BL18" s="863"/>
      <c r="BM18" s="861"/>
      <c r="BN18" s="823"/>
      <c r="BO18" s="823"/>
      <c r="BP18" s="824"/>
      <c r="BQ18" s="863"/>
      <c r="BR18" s="857"/>
      <c r="BS18" s="845"/>
      <c r="BT18" s="823"/>
      <c r="BU18" s="824"/>
      <c r="BV18" s="863"/>
      <c r="BW18" s="863"/>
      <c r="BX18" s="823"/>
      <c r="BY18" s="823"/>
      <c r="BZ18" s="824"/>
      <c r="CA18" s="857"/>
      <c r="CB18" s="863"/>
      <c r="CC18" s="864"/>
      <c r="CD18" s="865"/>
      <c r="CE18" s="846">
        <v>217</v>
      </c>
      <c r="CF18" s="846">
        <f>AU18+BY18</f>
        <v>245</v>
      </c>
      <c r="CG18" s="847">
        <f t="shared" si="8"/>
        <v>0.88571428571428568</v>
      </c>
      <c r="CH18" s="847">
        <f t="shared" si="9"/>
        <v>0.88571428571428568</v>
      </c>
      <c r="CI18" s="847">
        <f t="shared" si="10"/>
        <v>0.96</v>
      </c>
      <c r="CJ18" s="848">
        <f t="shared" si="11"/>
        <v>0.92261904761904756</v>
      </c>
    </row>
    <row r="19" spans="2:88" s="828" customFormat="1" ht="234.95" customHeight="1" x14ac:dyDescent="0.25">
      <c r="B19" s="853" t="s">
        <v>422</v>
      </c>
      <c r="C19" s="853" t="s">
        <v>1585</v>
      </c>
      <c r="D19" s="855" t="s">
        <v>2470</v>
      </c>
      <c r="E19" s="840" t="s">
        <v>2494</v>
      </c>
      <c r="F19" s="854" t="s">
        <v>2472</v>
      </c>
      <c r="G19" s="855" t="s">
        <v>2495</v>
      </c>
      <c r="H19" s="855" t="s">
        <v>2496</v>
      </c>
      <c r="I19" s="855" t="s">
        <v>2497</v>
      </c>
      <c r="J19" s="840" t="s">
        <v>2476</v>
      </c>
      <c r="K19" s="855" t="s">
        <v>2498</v>
      </c>
      <c r="L19" s="853" t="s">
        <v>2499</v>
      </c>
      <c r="M19" s="855" t="s">
        <v>2500</v>
      </c>
      <c r="N19" s="853" t="s">
        <v>2382</v>
      </c>
      <c r="O19" s="840" t="s">
        <v>2383</v>
      </c>
      <c r="P19" s="855" t="s">
        <v>2501</v>
      </c>
      <c r="Q19" s="856">
        <v>0.98</v>
      </c>
      <c r="R19" s="853" t="s">
        <v>2382</v>
      </c>
      <c r="S19" s="856">
        <v>0.98</v>
      </c>
      <c r="T19" s="853" t="s">
        <v>833</v>
      </c>
      <c r="U19" s="823"/>
      <c r="V19" s="823"/>
      <c r="W19" s="824"/>
      <c r="X19" s="866" t="s">
        <v>2502</v>
      </c>
      <c r="Y19" s="844" t="s">
        <v>2503</v>
      </c>
      <c r="Z19" s="867"/>
      <c r="AA19" s="867"/>
      <c r="AB19" s="868"/>
      <c r="AC19" s="863" t="s">
        <v>2504</v>
      </c>
      <c r="AD19" s="844" t="s">
        <v>2505</v>
      </c>
      <c r="AE19" s="823">
        <v>47</v>
      </c>
      <c r="AF19" s="823">
        <v>58</v>
      </c>
      <c r="AG19" s="824">
        <f>AE19/AF19</f>
        <v>0.81034482758620685</v>
      </c>
      <c r="AH19" s="869" t="s">
        <v>2506</v>
      </c>
      <c r="AI19" s="844" t="s">
        <v>2507</v>
      </c>
      <c r="AJ19" s="823"/>
      <c r="AK19" s="823"/>
      <c r="AL19" s="824"/>
      <c r="AM19" s="869" t="s">
        <v>2508</v>
      </c>
      <c r="AN19" s="861" t="s">
        <v>2509</v>
      </c>
      <c r="AO19" s="845"/>
      <c r="AP19" s="823"/>
      <c r="AQ19" s="824"/>
      <c r="AR19" s="863" t="s">
        <v>2510</v>
      </c>
      <c r="AS19" s="861" t="s">
        <v>2491</v>
      </c>
      <c r="AT19" s="823">
        <v>194</v>
      </c>
      <c r="AU19" s="823">
        <v>195</v>
      </c>
      <c r="AV19" s="824">
        <f>AT19/AU19</f>
        <v>0.99487179487179489</v>
      </c>
      <c r="AW19" s="863" t="s">
        <v>2511</v>
      </c>
      <c r="AX19" s="861" t="s">
        <v>2512</v>
      </c>
      <c r="AY19" s="845"/>
      <c r="AZ19" s="823"/>
      <c r="BA19" s="824"/>
      <c r="BB19" s="863"/>
      <c r="BC19" s="861"/>
      <c r="BD19" s="823"/>
      <c r="BE19" s="823"/>
      <c r="BF19" s="824"/>
      <c r="BG19" s="863"/>
      <c r="BH19" s="861"/>
      <c r="BI19" s="845"/>
      <c r="BJ19" s="823"/>
      <c r="BK19" s="824"/>
      <c r="BL19" s="863"/>
      <c r="BM19" s="861"/>
      <c r="BN19" s="823"/>
      <c r="BO19" s="823"/>
      <c r="BP19" s="824"/>
      <c r="BQ19" s="863"/>
      <c r="BR19" s="857"/>
      <c r="BS19" s="845"/>
      <c r="BT19" s="823"/>
      <c r="BU19" s="824"/>
      <c r="BV19" s="863"/>
      <c r="BW19" s="863"/>
      <c r="BX19" s="823"/>
      <c r="BY19" s="823"/>
      <c r="BZ19" s="824"/>
      <c r="CA19" s="857"/>
      <c r="CB19" s="863"/>
      <c r="CC19" s="864"/>
      <c r="CD19" s="865"/>
      <c r="CE19" s="846">
        <f>+AE19+AT19+BI19+BX19</f>
        <v>241</v>
      </c>
      <c r="CF19" s="846">
        <f>+V19+AA19+AF19+AK19+AP19+AU19+AZ19+BE19+BJ19+BO19+BT19+BY19</f>
        <v>253</v>
      </c>
      <c r="CG19" s="847">
        <f t="shared" si="8"/>
        <v>0.95256916996047436</v>
      </c>
      <c r="CH19" s="847">
        <f t="shared" si="9"/>
        <v>0.95256916996047436</v>
      </c>
      <c r="CI19" s="847">
        <f t="shared" si="10"/>
        <v>0.98</v>
      </c>
      <c r="CJ19" s="848">
        <f t="shared" si="11"/>
        <v>0.9720093571025249</v>
      </c>
    </row>
    <row r="20" spans="2:88" s="828" customFormat="1" ht="255" customHeight="1" x14ac:dyDescent="0.25">
      <c r="B20" s="853" t="s">
        <v>422</v>
      </c>
      <c r="C20" s="853" t="s">
        <v>1585</v>
      </c>
      <c r="D20" s="855" t="s">
        <v>2470</v>
      </c>
      <c r="E20" s="840" t="s">
        <v>2513</v>
      </c>
      <c r="F20" s="854" t="s">
        <v>2472</v>
      </c>
      <c r="G20" s="855" t="s">
        <v>2514</v>
      </c>
      <c r="H20" s="855" t="s">
        <v>2515</v>
      </c>
      <c r="I20" s="855" t="s">
        <v>2516</v>
      </c>
      <c r="J20" s="840" t="s">
        <v>2476</v>
      </c>
      <c r="K20" s="855" t="s">
        <v>2517</v>
      </c>
      <c r="L20" s="853" t="s">
        <v>2518</v>
      </c>
      <c r="M20" s="855" t="s">
        <v>2519</v>
      </c>
      <c r="N20" s="853" t="s">
        <v>2382</v>
      </c>
      <c r="O20" s="840" t="s">
        <v>2421</v>
      </c>
      <c r="P20" s="855" t="s">
        <v>2520</v>
      </c>
      <c r="Q20" s="856">
        <v>0.9</v>
      </c>
      <c r="R20" s="853" t="s">
        <v>2382</v>
      </c>
      <c r="S20" s="856">
        <v>1</v>
      </c>
      <c r="T20" s="853" t="s">
        <v>833</v>
      </c>
      <c r="U20" s="870">
        <v>5</v>
      </c>
      <c r="V20" s="870">
        <v>36</v>
      </c>
      <c r="W20" s="868">
        <f>U20/V20</f>
        <v>0.1388888888888889</v>
      </c>
      <c r="X20" s="869" t="s">
        <v>2521</v>
      </c>
      <c r="Y20" s="844" t="s">
        <v>2522</v>
      </c>
      <c r="Z20" s="867">
        <v>15</v>
      </c>
      <c r="AA20" s="867">
        <v>5</v>
      </c>
      <c r="AB20" s="868">
        <f>Z20/AA20</f>
        <v>3</v>
      </c>
      <c r="AC20" s="863" t="s">
        <v>2523</v>
      </c>
      <c r="AD20" s="858" t="s">
        <v>2524</v>
      </c>
      <c r="AE20" s="823">
        <v>24</v>
      </c>
      <c r="AF20" s="823">
        <v>15</v>
      </c>
      <c r="AG20" s="824">
        <f>AE20/AF20</f>
        <v>1.6</v>
      </c>
      <c r="AH20" s="863" t="s">
        <v>2525</v>
      </c>
      <c r="AI20" s="844" t="s">
        <v>2526</v>
      </c>
      <c r="AJ20" s="823">
        <v>49</v>
      </c>
      <c r="AK20" s="823">
        <v>39</v>
      </c>
      <c r="AL20" s="824">
        <f>AJ20/AK20</f>
        <v>1.2564102564102564</v>
      </c>
      <c r="AM20" s="863" t="s">
        <v>2527</v>
      </c>
      <c r="AN20" s="861" t="s">
        <v>2528</v>
      </c>
      <c r="AO20" s="845">
        <v>60</v>
      </c>
      <c r="AP20" s="823">
        <v>49</v>
      </c>
      <c r="AQ20" s="824">
        <f>AO20/AP20</f>
        <v>1.2244897959183674</v>
      </c>
      <c r="AR20" s="863" t="s">
        <v>2529</v>
      </c>
      <c r="AS20" s="861" t="s">
        <v>2491</v>
      </c>
      <c r="AT20" s="823">
        <v>59</v>
      </c>
      <c r="AU20" s="823">
        <v>60</v>
      </c>
      <c r="AV20" s="824">
        <f>AT20/AU20</f>
        <v>0.98333333333333328</v>
      </c>
      <c r="AW20" s="863" t="s">
        <v>2530</v>
      </c>
      <c r="AX20" s="861" t="s">
        <v>2531</v>
      </c>
      <c r="AY20" s="845"/>
      <c r="AZ20" s="823"/>
      <c r="BA20" s="824"/>
      <c r="BB20" s="863"/>
      <c r="BC20" s="861"/>
      <c r="BD20" s="823"/>
      <c r="BE20" s="823"/>
      <c r="BF20" s="824"/>
      <c r="BG20" s="863"/>
      <c r="BH20" s="861"/>
      <c r="BI20" s="845"/>
      <c r="BJ20" s="823"/>
      <c r="BK20" s="824"/>
      <c r="BL20" s="863"/>
      <c r="BM20" s="861"/>
      <c r="BN20" s="823"/>
      <c r="BO20" s="823"/>
      <c r="BP20" s="824"/>
      <c r="BQ20" s="863"/>
      <c r="BR20" s="857"/>
      <c r="BS20" s="845"/>
      <c r="BT20" s="823"/>
      <c r="BU20" s="824"/>
      <c r="BV20" s="863"/>
      <c r="BW20" s="863"/>
      <c r="BX20" s="823"/>
      <c r="BY20" s="823"/>
      <c r="BZ20" s="824"/>
      <c r="CA20" s="857"/>
      <c r="CB20" s="863"/>
      <c r="CC20" s="864"/>
      <c r="CD20" s="865"/>
      <c r="CE20" s="846">
        <f>+U20+Z20+AE20+AJ20+AO20+AT20+AY20+BD20+BI20+BN20+BS20+BX20</f>
        <v>212</v>
      </c>
      <c r="CF20" s="846">
        <f>+V20+AA20+AF20+AK20+AP20+AU20+AZ20+BE20+BJ20+BO20+BT20+BY20</f>
        <v>204</v>
      </c>
      <c r="CG20" s="847">
        <f t="shared" si="8"/>
        <v>1.0392156862745099</v>
      </c>
      <c r="CH20" s="847">
        <f t="shared" si="9"/>
        <v>1.0392156862745099</v>
      </c>
      <c r="CI20" s="847">
        <f t="shared" si="10"/>
        <v>1</v>
      </c>
      <c r="CJ20" s="848">
        <f t="shared" si="11"/>
        <v>1.0392156862745099</v>
      </c>
    </row>
    <row r="21" spans="2:88" s="828" customFormat="1" ht="398.25" customHeight="1" x14ac:dyDescent="0.25">
      <c r="B21" s="814" t="s">
        <v>2532</v>
      </c>
      <c r="C21" s="814" t="s">
        <v>1585</v>
      </c>
      <c r="D21" s="815" t="s">
        <v>646</v>
      </c>
      <c r="E21" s="816" t="s">
        <v>2533</v>
      </c>
      <c r="F21" s="817" t="s">
        <v>2534</v>
      </c>
      <c r="G21" s="815" t="s">
        <v>2535</v>
      </c>
      <c r="H21" s="815" t="s">
        <v>2536</v>
      </c>
      <c r="I21" s="815" t="s">
        <v>2537</v>
      </c>
      <c r="J21" s="816" t="s">
        <v>2476</v>
      </c>
      <c r="K21" s="815" t="s">
        <v>2538</v>
      </c>
      <c r="L21" s="815" t="s">
        <v>2539</v>
      </c>
      <c r="M21" s="815" t="s">
        <v>2540</v>
      </c>
      <c r="N21" s="814" t="s">
        <v>2382</v>
      </c>
      <c r="O21" s="816" t="s">
        <v>2480</v>
      </c>
      <c r="P21" s="815" t="s">
        <v>2541</v>
      </c>
      <c r="Q21" s="818" t="s">
        <v>365</v>
      </c>
      <c r="R21" s="814" t="s">
        <v>365</v>
      </c>
      <c r="S21" s="818">
        <v>1</v>
      </c>
      <c r="T21" s="819" t="s">
        <v>833</v>
      </c>
      <c r="U21" s="820"/>
      <c r="V21" s="820"/>
      <c r="W21" s="821" t="e">
        <f>+U21/V21</f>
        <v>#DIV/0!</v>
      </c>
      <c r="X21" s="829"/>
      <c r="Y21" s="830"/>
      <c r="Z21" s="820"/>
      <c r="AA21" s="820"/>
      <c r="AB21" s="821" t="e">
        <f t="shared" ref="AB21" si="14">+Z21/AA21</f>
        <v>#DIV/0!</v>
      </c>
      <c r="AC21" s="821"/>
      <c r="AD21" s="831"/>
      <c r="AE21" s="827"/>
      <c r="AF21" s="820"/>
      <c r="AG21" s="821" t="e">
        <f t="shared" si="13"/>
        <v>#DIV/0!</v>
      </c>
      <c r="AH21" s="822" t="s">
        <v>2542</v>
      </c>
      <c r="AI21" s="822" t="s">
        <v>2543</v>
      </c>
      <c r="AJ21" s="823"/>
      <c r="AK21" s="823"/>
      <c r="AL21" s="818"/>
      <c r="AM21" s="822" t="s">
        <v>2544</v>
      </c>
      <c r="AN21" s="826" t="s">
        <v>2545</v>
      </c>
      <c r="AO21" s="827"/>
      <c r="AP21" s="820"/>
      <c r="AQ21" s="821" t="e">
        <f t="shared" ref="AQ21" si="15">+AO21/AP21</f>
        <v>#DIV/0!</v>
      </c>
      <c r="AR21" s="822" t="s">
        <v>2546</v>
      </c>
      <c r="AS21" s="826" t="s">
        <v>2547</v>
      </c>
      <c r="AT21" s="820">
        <v>8</v>
      </c>
      <c r="AU21" s="820">
        <v>8</v>
      </c>
      <c r="AV21" s="821">
        <f t="shared" ref="AV21" si="16">+AT21/AU21</f>
        <v>1</v>
      </c>
      <c r="AW21" s="826" t="s">
        <v>2548</v>
      </c>
      <c r="AX21" s="826" t="s">
        <v>2549</v>
      </c>
      <c r="AY21" s="827"/>
      <c r="AZ21" s="820"/>
      <c r="BA21" s="821" t="e">
        <f t="shared" ref="BA21" si="17">+AY21/AZ21</f>
        <v>#DIV/0!</v>
      </c>
      <c r="BB21" s="829"/>
      <c r="BC21" s="830"/>
      <c r="BD21" s="820"/>
      <c r="BE21" s="820"/>
      <c r="BF21" s="821" t="e">
        <f t="shared" ref="BF21" si="18">+BD21/BE21</f>
        <v>#DIV/0!</v>
      </c>
      <c r="BG21" s="821"/>
      <c r="BH21" s="831"/>
      <c r="BI21" s="827"/>
      <c r="BJ21" s="820"/>
      <c r="BK21" s="821" t="e">
        <f t="shared" ref="BK21" si="19">+BI21/BJ21</f>
        <v>#DIV/0!</v>
      </c>
      <c r="BL21" s="829"/>
      <c r="BM21" s="830"/>
      <c r="BN21" s="820"/>
      <c r="BO21" s="820"/>
      <c r="BP21" s="821" t="e">
        <f t="shared" ref="BP21" si="20">+BN21/BO21</f>
        <v>#DIV/0!</v>
      </c>
      <c r="BQ21" s="821"/>
      <c r="BR21" s="831"/>
      <c r="BS21" s="827"/>
      <c r="BT21" s="820"/>
      <c r="BU21" s="821" t="e">
        <f t="shared" ref="BU21" si="21">+BS21/BT21</f>
        <v>#DIV/0!</v>
      </c>
      <c r="BV21" s="821"/>
      <c r="BW21" s="831"/>
      <c r="BX21" s="820"/>
      <c r="BY21" s="820"/>
      <c r="BZ21" s="821" t="e">
        <f t="shared" ref="BZ21" si="22">+BX21/BY21</f>
        <v>#DIV/0!</v>
      </c>
      <c r="CA21" s="821"/>
      <c r="CB21" s="831"/>
      <c r="CC21" s="832"/>
      <c r="CE21" s="846">
        <f t="shared" ref="CE21:CF21" si="23">+U21+Z21+AE21+AJ21+AO21+AT21+AY21+BD21+BI21+BN21+BS21+BX21</f>
        <v>8</v>
      </c>
      <c r="CF21" s="846">
        <f t="shared" si="23"/>
        <v>8</v>
      </c>
      <c r="CG21" s="847">
        <f t="shared" si="8"/>
        <v>1</v>
      </c>
      <c r="CH21" s="847">
        <f t="shared" si="9"/>
        <v>1</v>
      </c>
      <c r="CI21" s="847">
        <f t="shared" si="10"/>
        <v>1</v>
      </c>
      <c r="CJ21" s="848">
        <f t="shared" si="11"/>
        <v>1</v>
      </c>
    </row>
    <row r="22" spans="2:88" s="828" customFormat="1" ht="240" x14ac:dyDescent="0.25">
      <c r="B22" s="814" t="s">
        <v>2550</v>
      </c>
      <c r="C22" s="814" t="s">
        <v>1585</v>
      </c>
      <c r="D22" s="815" t="s">
        <v>2551</v>
      </c>
      <c r="E22" s="816" t="s">
        <v>2552</v>
      </c>
      <c r="F22" s="814" t="s">
        <v>2534</v>
      </c>
      <c r="G22" s="814" t="s">
        <v>2553</v>
      </c>
      <c r="H22" s="815" t="s">
        <v>2554</v>
      </c>
      <c r="I22" s="815" t="s">
        <v>2555</v>
      </c>
      <c r="J22" s="814" t="s">
        <v>2476</v>
      </c>
      <c r="K22" s="815" t="s">
        <v>2556</v>
      </c>
      <c r="L22" s="815" t="s">
        <v>2557</v>
      </c>
      <c r="M22" s="815" t="s">
        <v>2558</v>
      </c>
      <c r="N22" s="814" t="s">
        <v>2382</v>
      </c>
      <c r="O22" s="814" t="s">
        <v>2559</v>
      </c>
      <c r="P22" s="815" t="s">
        <v>2560</v>
      </c>
      <c r="Q22" s="871">
        <v>1</v>
      </c>
      <c r="R22" s="814" t="s">
        <v>2459</v>
      </c>
      <c r="S22" s="872">
        <v>1</v>
      </c>
      <c r="T22" s="873" t="s">
        <v>833</v>
      </c>
      <c r="U22" s="823"/>
      <c r="V22" s="823"/>
      <c r="W22" s="824"/>
      <c r="X22" s="874" t="s">
        <v>2561</v>
      </c>
      <c r="Y22" s="875" t="s">
        <v>2562</v>
      </c>
      <c r="Z22" s="820"/>
      <c r="AA22" s="820"/>
      <c r="AB22" s="821"/>
      <c r="AC22" s="874" t="s">
        <v>2563</v>
      </c>
      <c r="AD22" s="876" t="s">
        <v>2564</v>
      </c>
      <c r="AE22" s="845">
        <v>6</v>
      </c>
      <c r="AF22" s="823">
        <v>6</v>
      </c>
      <c r="AG22" s="824">
        <v>1</v>
      </c>
      <c r="AH22" s="874" t="s">
        <v>2565</v>
      </c>
      <c r="AI22" s="877" t="s">
        <v>2566</v>
      </c>
      <c r="AJ22" s="823"/>
      <c r="AK22" s="823"/>
      <c r="AL22" s="824"/>
      <c r="AM22" s="874" t="s">
        <v>2567</v>
      </c>
      <c r="AN22" s="861" t="s">
        <v>2568</v>
      </c>
      <c r="AO22" s="845"/>
      <c r="AP22" s="823"/>
      <c r="AQ22" s="824"/>
      <c r="AR22" s="878" t="s">
        <v>2569</v>
      </c>
      <c r="AS22" s="861" t="s">
        <v>2570</v>
      </c>
      <c r="AT22" s="823">
        <v>4</v>
      </c>
      <c r="AU22" s="823">
        <v>4</v>
      </c>
      <c r="AV22" s="824">
        <v>1</v>
      </c>
      <c r="AW22" s="878" t="s">
        <v>2571</v>
      </c>
      <c r="AX22" s="861" t="s">
        <v>2572</v>
      </c>
      <c r="AY22" s="845"/>
      <c r="AZ22" s="823"/>
      <c r="BA22" s="824"/>
      <c r="BB22" s="878"/>
      <c r="BC22" s="861"/>
      <c r="BD22" s="823"/>
      <c r="BE22" s="823"/>
      <c r="BF22" s="824"/>
      <c r="BG22" s="878"/>
      <c r="BH22" s="861"/>
      <c r="BI22" s="845"/>
      <c r="BJ22" s="823"/>
      <c r="BK22" s="824"/>
      <c r="BL22" s="878"/>
      <c r="BM22" s="861"/>
      <c r="BN22" s="823"/>
      <c r="BO22" s="823"/>
      <c r="BP22" s="824"/>
      <c r="BQ22" s="863"/>
      <c r="BR22" s="879"/>
      <c r="BS22" s="845"/>
      <c r="BT22" s="823"/>
      <c r="BU22" s="824"/>
      <c r="BV22" s="857"/>
      <c r="BW22" s="880"/>
      <c r="BX22" s="823"/>
      <c r="BY22" s="823"/>
      <c r="BZ22" s="824"/>
      <c r="CA22" s="863"/>
      <c r="CB22" s="863"/>
      <c r="CC22" s="864"/>
      <c r="CE22" s="833">
        <f>+AE22+AT22</f>
        <v>10</v>
      </c>
      <c r="CF22" s="833">
        <f>+AF22+AU22</f>
        <v>10</v>
      </c>
      <c r="CG22" s="834">
        <f t="shared" si="8"/>
        <v>1</v>
      </c>
      <c r="CH22" s="834">
        <f t="shared" si="9"/>
        <v>1</v>
      </c>
      <c r="CI22" s="835">
        <f t="shared" si="10"/>
        <v>1</v>
      </c>
      <c r="CJ22" s="834">
        <f t="shared" si="11"/>
        <v>1</v>
      </c>
    </row>
    <row r="23" spans="2:88" s="828" customFormat="1" ht="324" x14ac:dyDescent="0.25">
      <c r="B23" s="814" t="s">
        <v>2550</v>
      </c>
      <c r="C23" s="814" t="s">
        <v>1585</v>
      </c>
      <c r="D23" s="815" t="s">
        <v>2551</v>
      </c>
      <c r="E23" s="816" t="s">
        <v>2573</v>
      </c>
      <c r="F23" s="814" t="s">
        <v>2534</v>
      </c>
      <c r="G23" s="814" t="s">
        <v>2574</v>
      </c>
      <c r="H23" s="815" t="s">
        <v>2575</v>
      </c>
      <c r="I23" s="815" t="s">
        <v>2576</v>
      </c>
      <c r="J23" s="814" t="s">
        <v>2476</v>
      </c>
      <c r="K23" s="815" t="s">
        <v>2577</v>
      </c>
      <c r="L23" s="815" t="s">
        <v>2578</v>
      </c>
      <c r="M23" s="815" t="s">
        <v>2579</v>
      </c>
      <c r="N23" s="814" t="s">
        <v>2382</v>
      </c>
      <c r="O23" s="814" t="s">
        <v>2480</v>
      </c>
      <c r="P23" s="815" t="s">
        <v>2580</v>
      </c>
      <c r="Q23" s="871">
        <v>1</v>
      </c>
      <c r="R23" s="814" t="s">
        <v>2459</v>
      </c>
      <c r="S23" s="872">
        <v>1</v>
      </c>
      <c r="T23" s="873" t="s">
        <v>376</v>
      </c>
      <c r="U23" s="823"/>
      <c r="V23" s="823"/>
      <c r="W23" s="824"/>
      <c r="X23" s="874" t="s">
        <v>2581</v>
      </c>
      <c r="Y23" s="875" t="s">
        <v>2562</v>
      </c>
      <c r="Z23" s="820"/>
      <c r="AA23" s="820"/>
      <c r="AB23" s="821"/>
      <c r="AC23" s="874" t="s">
        <v>2582</v>
      </c>
      <c r="AD23" s="876" t="s">
        <v>2564</v>
      </c>
      <c r="AE23" s="827"/>
      <c r="AF23" s="820"/>
      <c r="AG23" s="821"/>
      <c r="AH23" s="881" t="s">
        <v>2583</v>
      </c>
      <c r="AI23" s="861" t="s">
        <v>2584</v>
      </c>
      <c r="AJ23" s="823"/>
      <c r="AK23" s="823"/>
      <c r="AL23" s="824"/>
      <c r="AM23" s="878" t="s">
        <v>2585</v>
      </c>
      <c r="AN23" s="861" t="s">
        <v>2568</v>
      </c>
      <c r="AO23" s="845"/>
      <c r="AP23" s="823"/>
      <c r="AQ23" s="824"/>
      <c r="AR23" s="878" t="s">
        <v>2586</v>
      </c>
      <c r="AS23" s="861" t="s">
        <v>2570</v>
      </c>
      <c r="AT23" s="823">
        <v>6</v>
      </c>
      <c r="AU23" s="823">
        <v>6</v>
      </c>
      <c r="AV23" s="824">
        <v>1</v>
      </c>
      <c r="AW23" s="878" t="s">
        <v>2587</v>
      </c>
      <c r="AX23" s="861" t="s">
        <v>2588</v>
      </c>
      <c r="AY23" s="845"/>
      <c r="AZ23" s="823"/>
      <c r="BA23" s="824"/>
      <c r="BB23" s="878"/>
      <c r="BC23" s="861"/>
      <c r="BD23" s="823"/>
      <c r="BE23" s="823"/>
      <c r="BF23" s="824"/>
      <c r="BG23" s="878"/>
      <c r="BH23" s="861"/>
      <c r="BI23" s="845"/>
      <c r="BJ23" s="823"/>
      <c r="BK23" s="824"/>
      <c r="BL23" s="878"/>
      <c r="BM23" s="861"/>
      <c r="BN23" s="823"/>
      <c r="BO23" s="823"/>
      <c r="BP23" s="824"/>
      <c r="BQ23" s="863"/>
      <c r="BR23" s="879"/>
      <c r="BS23" s="845"/>
      <c r="BT23" s="823"/>
      <c r="BU23" s="824"/>
      <c r="BV23" s="857"/>
      <c r="BW23" s="880"/>
      <c r="BX23" s="823"/>
      <c r="BY23" s="823"/>
      <c r="BZ23" s="824"/>
      <c r="CA23" s="863"/>
      <c r="CB23" s="863"/>
      <c r="CC23" s="864"/>
      <c r="CE23" s="833">
        <f>+AE23+AT23</f>
        <v>6</v>
      </c>
      <c r="CF23" s="833">
        <f>+AF23+AU23</f>
        <v>6</v>
      </c>
      <c r="CG23" s="834">
        <f t="shared" si="8"/>
        <v>1</v>
      </c>
      <c r="CH23" s="834">
        <f t="shared" si="9"/>
        <v>1</v>
      </c>
      <c r="CI23" s="835">
        <f t="shared" si="10"/>
        <v>1</v>
      </c>
      <c r="CJ23" s="834">
        <f t="shared" si="11"/>
        <v>1</v>
      </c>
    </row>
    <row r="24" spans="2:88" s="828" customFormat="1" ht="333" customHeight="1" x14ac:dyDescent="0.25">
      <c r="B24" s="882" t="s">
        <v>99</v>
      </c>
      <c r="C24" s="882" t="s">
        <v>1585</v>
      </c>
      <c r="D24" s="882" t="s">
        <v>2372</v>
      </c>
      <c r="E24" s="883" t="s">
        <v>2589</v>
      </c>
      <c r="F24" s="884" t="s">
        <v>2451</v>
      </c>
      <c r="G24" s="882" t="s">
        <v>2590</v>
      </c>
      <c r="H24" s="885" t="s">
        <v>2591</v>
      </c>
      <c r="I24" s="885" t="s">
        <v>2592</v>
      </c>
      <c r="J24" s="883" t="s">
        <v>2378</v>
      </c>
      <c r="K24" s="882" t="s">
        <v>2593</v>
      </c>
      <c r="L24" s="885" t="s">
        <v>2594</v>
      </c>
      <c r="M24" s="885" t="s">
        <v>2595</v>
      </c>
      <c r="N24" s="882" t="s">
        <v>2382</v>
      </c>
      <c r="O24" s="883" t="s">
        <v>2383</v>
      </c>
      <c r="P24" s="882" t="s">
        <v>2596</v>
      </c>
      <c r="Q24" s="886">
        <v>0.93</v>
      </c>
      <c r="R24" s="882" t="s">
        <v>2382</v>
      </c>
      <c r="S24" s="886">
        <v>1</v>
      </c>
      <c r="T24" s="882" t="s">
        <v>658</v>
      </c>
      <c r="U24" s="887"/>
      <c r="V24" s="887"/>
      <c r="W24" s="888" t="e">
        <f>+U24/V24</f>
        <v>#DIV/0!</v>
      </c>
      <c r="X24" s="844" t="s">
        <v>2597</v>
      </c>
      <c r="Y24" s="889" t="s">
        <v>2598</v>
      </c>
      <c r="Z24" s="887"/>
      <c r="AA24" s="887"/>
      <c r="AB24" s="888" t="e">
        <f t="shared" ref="AB24" si="24">+Z24/AA24</f>
        <v>#DIV/0!</v>
      </c>
      <c r="AC24" s="863" t="s">
        <v>2599</v>
      </c>
      <c r="AD24" s="889" t="s">
        <v>2598</v>
      </c>
      <c r="AE24" s="823">
        <v>24</v>
      </c>
      <c r="AF24" s="823">
        <v>494</v>
      </c>
      <c r="AG24" s="824">
        <f>AE24/AF24</f>
        <v>4.8582995951417005E-2</v>
      </c>
      <c r="AH24" s="844" t="s">
        <v>2600</v>
      </c>
      <c r="AI24" s="889" t="s">
        <v>2601</v>
      </c>
      <c r="AJ24" s="887"/>
      <c r="AK24" s="887"/>
      <c r="AL24" s="888" t="e">
        <f>+AJ24/AK24</f>
        <v>#DIV/0!</v>
      </c>
      <c r="AM24" s="863" t="s">
        <v>2602</v>
      </c>
      <c r="AN24" s="890" t="s">
        <v>2603</v>
      </c>
      <c r="AO24" s="887"/>
      <c r="AP24" s="887"/>
      <c r="AQ24" s="888" t="e">
        <f>+AO24/AP24</f>
        <v>#DIV/0!</v>
      </c>
      <c r="AR24" s="863" t="s">
        <v>2604</v>
      </c>
      <c r="AS24" s="888" t="s">
        <v>2605</v>
      </c>
      <c r="AT24" s="887">
        <v>253</v>
      </c>
      <c r="AU24" s="887">
        <v>592</v>
      </c>
      <c r="AV24" s="888">
        <f>+AT24/AU24</f>
        <v>0.42736486486486486</v>
      </c>
      <c r="AW24" s="891" t="s">
        <v>2606</v>
      </c>
      <c r="AX24" s="888" t="s">
        <v>2607</v>
      </c>
      <c r="AY24" s="887"/>
      <c r="AZ24" s="887"/>
      <c r="BA24" s="888" t="e">
        <f t="shared" ref="BA24" si="25">+AY24/AZ24</f>
        <v>#DIV/0!</v>
      </c>
      <c r="BB24" s="888"/>
      <c r="BC24" s="888"/>
      <c r="BD24" s="887"/>
      <c r="BE24" s="887"/>
      <c r="BF24" s="888" t="e">
        <f t="shared" ref="BF24" si="26">+BD24/BE24</f>
        <v>#DIV/0!</v>
      </c>
      <c r="BG24" s="888"/>
      <c r="BH24" s="888"/>
      <c r="BI24" s="887"/>
      <c r="BJ24" s="887"/>
      <c r="BK24" s="888" t="e">
        <f t="shared" ref="BK24" si="27">+BI24/BJ24</f>
        <v>#DIV/0!</v>
      </c>
      <c r="BL24" s="888"/>
      <c r="BM24" s="888"/>
      <c r="BN24" s="887"/>
      <c r="BO24" s="887"/>
      <c r="BP24" s="888" t="e">
        <f t="shared" ref="BP24" si="28">+BN24/BO24</f>
        <v>#DIV/0!</v>
      </c>
      <c r="BQ24" s="888"/>
      <c r="BR24" s="888"/>
      <c r="BS24" s="887"/>
      <c r="BT24" s="887"/>
      <c r="BU24" s="888" t="e">
        <f t="shared" ref="BU24" si="29">+BS24/BT24</f>
        <v>#DIV/0!</v>
      </c>
      <c r="BV24" s="888"/>
      <c r="BW24" s="888"/>
      <c r="BX24" s="887"/>
      <c r="BY24" s="887"/>
      <c r="BZ24" s="888" t="e">
        <f t="shared" ref="BZ24" si="30">+BX24/BY24</f>
        <v>#DIV/0!</v>
      </c>
      <c r="CA24" s="888"/>
      <c r="CB24" s="888"/>
      <c r="CC24" s="892"/>
      <c r="CE24" s="893">
        <f>AT24</f>
        <v>253</v>
      </c>
      <c r="CF24" s="893">
        <f>AU24</f>
        <v>592</v>
      </c>
      <c r="CG24" s="848">
        <f t="shared" si="8"/>
        <v>0.42736486486486486</v>
      </c>
      <c r="CH24" s="848">
        <f t="shared" si="9"/>
        <v>0.42736486486486486</v>
      </c>
      <c r="CI24" s="847">
        <f t="shared" si="10"/>
        <v>1</v>
      </c>
      <c r="CJ24" s="848">
        <f t="shared" si="11"/>
        <v>0.42736486486486486</v>
      </c>
    </row>
    <row r="25" spans="2:88" s="828" customFormat="1" ht="228.75" customHeight="1" x14ac:dyDescent="0.25">
      <c r="B25" s="814" t="s">
        <v>2608</v>
      </c>
      <c r="C25" s="814" t="s">
        <v>1585</v>
      </c>
      <c r="D25" s="815" t="s">
        <v>2372</v>
      </c>
      <c r="E25" s="840" t="s">
        <v>2609</v>
      </c>
      <c r="F25" s="853" t="s">
        <v>2610</v>
      </c>
      <c r="G25" s="853" t="s">
        <v>2611</v>
      </c>
      <c r="H25" s="855" t="s">
        <v>2612</v>
      </c>
      <c r="I25" s="855" t="s">
        <v>2613</v>
      </c>
      <c r="J25" s="814" t="s">
        <v>2476</v>
      </c>
      <c r="K25" s="855" t="s">
        <v>2614</v>
      </c>
      <c r="L25" s="855" t="s">
        <v>2615</v>
      </c>
      <c r="M25" s="855" t="s">
        <v>2616</v>
      </c>
      <c r="N25" s="814" t="s">
        <v>2382</v>
      </c>
      <c r="O25" s="816" t="s">
        <v>2421</v>
      </c>
      <c r="P25" s="855" t="s">
        <v>2617</v>
      </c>
      <c r="Q25" s="856">
        <v>0.8</v>
      </c>
      <c r="R25" s="853" t="s">
        <v>2382</v>
      </c>
      <c r="S25" s="894">
        <v>0.8</v>
      </c>
      <c r="T25" s="841" t="s">
        <v>833</v>
      </c>
      <c r="U25" s="823">
        <v>46</v>
      </c>
      <c r="V25" s="823">
        <v>50</v>
      </c>
      <c r="W25" s="895">
        <f>U25/V25</f>
        <v>0.92</v>
      </c>
      <c r="X25" s="896" t="s">
        <v>2618</v>
      </c>
      <c r="Y25" s="861" t="s">
        <v>2619</v>
      </c>
      <c r="Z25" s="823">
        <v>52</v>
      </c>
      <c r="AA25" s="823">
        <v>58</v>
      </c>
      <c r="AB25" s="895">
        <f>Z25/AA25</f>
        <v>0.89655172413793105</v>
      </c>
      <c r="AC25" s="896" t="s">
        <v>2620</v>
      </c>
      <c r="AD25" s="861" t="s">
        <v>2619</v>
      </c>
      <c r="AE25" s="823">
        <v>24</v>
      </c>
      <c r="AF25" s="823">
        <v>25</v>
      </c>
      <c r="AG25" s="895">
        <f>AE25/AF25</f>
        <v>0.96</v>
      </c>
      <c r="AH25" s="896" t="s">
        <v>2621</v>
      </c>
      <c r="AI25" s="861" t="s">
        <v>2622</v>
      </c>
      <c r="AJ25" s="823">
        <v>28</v>
      </c>
      <c r="AK25" s="823">
        <v>31</v>
      </c>
      <c r="AL25" s="895">
        <f>AJ25/AK25</f>
        <v>0.90322580645161288</v>
      </c>
      <c r="AM25" s="896" t="s">
        <v>2623</v>
      </c>
      <c r="AN25" s="861" t="s">
        <v>2624</v>
      </c>
      <c r="AO25" s="823">
        <v>86</v>
      </c>
      <c r="AP25" s="823">
        <v>91</v>
      </c>
      <c r="AQ25" s="895">
        <f>AO25/AP25</f>
        <v>0.94505494505494503</v>
      </c>
      <c r="AR25" s="896" t="s">
        <v>2625</v>
      </c>
      <c r="AS25" s="861" t="s">
        <v>2626</v>
      </c>
      <c r="AT25" s="823">
        <v>62</v>
      </c>
      <c r="AU25" s="823">
        <v>65</v>
      </c>
      <c r="AV25" s="895">
        <f>AT25/AU25</f>
        <v>0.9538461538461539</v>
      </c>
      <c r="AW25" s="896" t="s">
        <v>2627</v>
      </c>
      <c r="AX25" s="861" t="s">
        <v>2628</v>
      </c>
      <c r="AY25" s="823"/>
      <c r="AZ25" s="823"/>
      <c r="BA25" s="895"/>
      <c r="BB25" s="897"/>
      <c r="BC25" s="861"/>
      <c r="BD25" s="823"/>
      <c r="BE25" s="823"/>
      <c r="BF25" s="895"/>
      <c r="BG25" s="897"/>
      <c r="BH25" s="861"/>
      <c r="BI25" s="841"/>
      <c r="BJ25" s="841"/>
      <c r="BK25" s="898"/>
      <c r="BL25" s="897"/>
      <c r="BM25" s="861"/>
      <c r="BN25" s="823"/>
      <c r="BO25" s="823"/>
      <c r="BP25" s="824"/>
      <c r="BQ25" s="863"/>
      <c r="BR25" s="863"/>
      <c r="BS25" s="845"/>
      <c r="BT25" s="823"/>
      <c r="BU25" s="824"/>
      <c r="BV25" s="896"/>
      <c r="BW25" s="863"/>
      <c r="BX25" s="823"/>
      <c r="BY25" s="823"/>
      <c r="BZ25" s="824"/>
      <c r="CA25" s="896"/>
      <c r="CB25" s="899"/>
      <c r="CC25" s="896"/>
      <c r="CD25"/>
      <c r="CE25" s="893">
        <f>+U25+Z25+AE25+AJ25+AO25+AT25+AY25+BD25+BI25+BN25+BS25+BX25</f>
        <v>298</v>
      </c>
      <c r="CF25" s="893">
        <f t="shared" ref="CE25:CF57" si="31">+V25+AA25+AF25+AK25+AP25+AU25+AZ25+BE25+BJ25+BO25+BT25+BY25</f>
        <v>320</v>
      </c>
      <c r="CG25" s="848">
        <f t="shared" si="8"/>
        <v>0.93125000000000002</v>
      </c>
      <c r="CH25" s="848">
        <f t="shared" si="9"/>
        <v>0.93125000000000002</v>
      </c>
      <c r="CI25" s="847">
        <f t="shared" si="10"/>
        <v>0.8</v>
      </c>
      <c r="CJ25" s="848">
        <f t="shared" si="11"/>
        <v>1.1640625</v>
      </c>
    </row>
    <row r="26" spans="2:88" s="828" customFormat="1" ht="151.5" customHeight="1" x14ac:dyDescent="0.25">
      <c r="B26" s="814" t="s">
        <v>2608</v>
      </c>
      <c r="C26" s="814" t="s">
        <v>1585</v>
      </c>
      <c r="D26" s="815" t="s">
        <v>2372</v>
      </c>
      <c r="E26" s="840" t="s">
        <v>2629</v>
      </c>
      <c r="F26" s="853" t="s">
        <v>2610</v>
      </c>
      <c r="G26" s="853" t="s">
        <v>2630</v>
      </c>
      <c r="H26" s="855" t="s">
        <v>2631</v>
      </c>
      <c r="I26" s="855" t="s">
        <v>2632</v>
      </c>
      <c r="J26" s="814" t="s">
        <v>2476</v>
      </c>
      <c r="K26" s="855" t="s">
        <v>2633</v>
      </c>
      <c r="L26" s="855" t="s">
        <v>2634</v>
      </c>
      <c r="M26" s="855" t="s">
        <v>2635</v>
      </c>
      <c r="N26" s="814" t="s">
        <v>2382</v>
      </c>
      <c r="O26" s="816" t="s">
        <v>2421</v>
      </c>
      <c r="P26" s="855" t="s">
        <v>2636</v>
      </c>
      <c r="Q26" s="856">
        <v>0.95</v>
      </c>
      <c r="R26" s="853" t="s">
        <v>2382</v>
      </c>
      <c r="S26" s="894">
        <v>0.95</v>
      </c>
      <c r="T26" s="841" t="s">
        <v>833</v>
      </c>
      <c r="U26" s="823">
        <v>189</v>
      </c>
      <c r="V26" s="823">
        <v>200</v>
      </c>
      <c r="W26" s="895">
        <f>U26/V26</f>
        <v>0.94499999999999995</v>
      </c>
      <c r="X26" s="896" t="s">
        <v>2637</v>
      </c>
      <c r="Y26" s="861" t="s">
        <v>2619</v>
      </c>
      <c r="Z26" s="823">
        <v>99</v>
      </c>
      <c r="AA26" s="823">
        <v>105</v>
      </c>
      <c r="AB26" s="895">
        <f>Z26/AA26</f>
        <v>0.94285714285714284</v>
      </c>
      <c r="AC26" s="896" t="s">
        <v>2638</v>
      </c>
      <c r="AD26" s="861" t="s">
        <v>2639</v>
      </c>
      <c r="AE26" s="845">
        <v>207</v>
      </c>
      <c r="AF26" s="823">
        <v>234</v>
      </c>
      <c r="AG26" s="895">
        <f>AE26/AF26</f>
        <v>0.88461538461538458</v>
      </c>
      <c r="AH26" s="896" t="s">
        <v>2640</v>
      </c>
      <c r="AI26" s="861" t="s">
        <v>2641</v>
      </c>
      <c r="AJ26" s="823">
        <v>117</v>
      </c>
      <c r="AK26" s="823">
        <v>121</v>
      </c>
      <c r="AL26" s="895">
        <f>AJ26/AK26</f>
        <v>0.96694214876033058</v>
      </c>
      <c r="AM26" s="896" t="s">
        <v>2642</v>
      </c>
      <c r="AN26" s="861" t="s">
        <v>2643</v>
      </c>
      <c r="AO26" s="823">
        <v>180</v>
      </c>
      <c r="AP26" s="823">
        <v>199</v>
      </c>
      <c r="AQ26" s="895">
        <f>AO26/AP26</f>
        <v>0.90452261306532666</v>
      </c>
      <c r="AR26" s="896" t="s">
        <v>2644</v>
      </c>
      <c r="AS26" s="861" t="s">
        <v>2645</v>
      </c>
      <c r="AT26" s="823">
        <v>135</v>
      </c>
      <c r="AU26" s="823">
        <v>142</v>
      </c>
      <c r="AV26" s="895">
        <f>AT26/AU26</f>
        <v>0.95070422535211263</v>
      </c>
      <c r="AW26" s="896" t="s">
        <v>2646</v>
      </c>
      <c r="AX26" s="861" t="s">
        <v>2647</v>
      </c>
      <c r="AY26" s="823"/>
      <c r="AZ26" s="823"/>
      <c r="BA26" s="895"/>
      <c r="BB26" s="897"/>
      <c r="BC26" s="861"/>
      <c r="BD26" s="823"/>
      <c r="BE26" s="823"/>
      <c r="BF26" s="823"/>
      <c r="BG26" s="897"/>
      <c r="BH26" s="861"/>
      <c r="BI26" s="841"/>
      <c r="BJ26" s="841"/>
      <c r="BK26" s="898"/>
      <c r="BL26" s="897"/>
      <c r="BM26" s="861"/>
      <c r="BN26" s="823"/>
      <c r="BO26" s="823"/>
      <c r="BP26" s="824"/>
      <c r="BQ26" s="863"/>
      <c r="BR26" s="879"/>
      <c r="BS26" s="845"/>
      <c r="BT26" s="823"/>
      <c r="BU26" s="824"/>
      <c r="BV26" s="896"/>
      <c r="BW26" s="863"/>
      <c r="BX26" s="823"/>
      <c r="BY26" s="823"/>
      <c r="BZ26" s="824"/>
      <c r="CA26" s="896"/>
      <c r="CB26" s="899"/>
      <c r="CC26" s="896"/>
      <c r="CD26"/>
      <c r="CE26" s="846">
        <f t="shared" si="31"/>
        <v>927</v>
      </c>
      <c r="CF26" s="846">
        <f t="shared" si="31"/>
        <v>1001</v>
      </c>
      <c r="CG26" s="848">
        <f t="shared" si="8"/>
        <v>0.92607392607392602</v>
      </c>
      <c r="CH26" s="848">
        <f t="shared" si="9"/>
        <v>0.92607392607392602</v>
      </c>
      <c r="CI26" s="847">
        <f t="shared" si="10"/>
        <v>0.95</v>
      </c>
      <c r="CJ26" s="848">
        <f t="shared" si="11"/>
        <v>0.97481465902518538</v>
      </c>
    </row>
    <row r="27" spans="2:88" s="828" customFormat="1" ht="163.5" customHeight="1" x14ac:dyDescent="0.25">
      <c r="B27" s="814" t="s">
        <v>2608</v>
      </c>
      <c r="C27" s="814" t="s">
        <v>1585</v>
      </c>
      <c r="D27" s="815" t="s">
        <v>2372</v>
      </c>
      <c r="E27" s="840" t="s">
        <v>2648</v>
      </c>
      <c r="F27" s="853" t="s">
        <v>2610</v>
      </c>
      <c r="G27" s="853" t="s">
        <v>2649</v>
      </c>
      <c r="H27" s="855" t="s">
        <v>2650</v>
      </c>
      <c r="I27" s="855" t="s">
        <v>2651</v>
      </c>
      <c r="J27" s="816" t="s">
        <v>2476</v>
      </c>
      <c r="K27" s="855" t="s">
        <v>2652</v>
      </c>
      <c r="L27" s="855" t="s">
        <v>2653</v>
      </c>
      <c r="M27" s="855" t="s">
        <v>2654</v>
      </c>
      <c r="N27" s="814" t="s">
        <v>2382</v>
      </c>
      <c r="O27" s="816" t="s">
        <v>2421</v>
      </c>
      <c r="P27" s="855" t="s">
        <v>2655</v>
      </c>
      <c r="Q27" s="856">
        <v>0.7</v>
      </c>
      <c r="R27" s="853" t="s">
        <v>2382</v>
      </c>
      <c r="S27" s="894">
        <v>0.7</v>
      </c>
      <c r="T27" s="841" t="s">
        <v>658</v>
      </c>
      <c r="U27" s="823">
        <v>1</v>
      </c>
      <c r="V27" s="823">
        <v>607</v>
      </c>
      <c r="W27" s="895">
        <f>U27/V27</f>
        <v>1.6474464579901153E-3</v>
      </c>
      <c r="X27" s="863" t="s">
        <v>2656</v>
      </c>
      <c r="Y27" s="900" t="s">
        <v>2657</v>
      </c>
      <c r="Z27" s="823">
        <v>399</v>
      </c>
      <c r="AA27" s="823">
        <v>1670</v>
      </c>
      <c r="AB27" s="895">
        <f>Z27/AA27</f>
        <v>0.23892215568862277</v>
      </c>
      <c r="AC27" s="897" t="s">
        <v>2658</v>
      </c>
      <c r="AD27" s="901" t="s">
        <v>2659</v>
      </c>
      <c r="AE27" s="845">
        <v>2440</v>
      </c>
      <c r="AF27" s="823">
        <v>2370</v>
      </c>
      <c r="AG27" s="895">
        <f>AE27/AF27</f>
        <v>1.029535864978903</v>
      </c>
      <c r="AH27" s="897" t="s">
        <v>2660</v>
      </c>
      <c r="AI27" s="861" t="s">
        <v>2641</v>
      </c>
      <c r="AJ27" s="823">
        <v>2526</v>
      </c>
      <c r="AK27" s="823">
        <v>1924</v>
      </c>
      <c r="AL27" s="895">
        <f>AJ27/AK27</f>
        <v>1.312889812889813</v>
      </c>
      <c r="AM27" s="897" t="s">
        <v>2661</v>
      </c>
      <c r="AN27" s="861" t="s">
        <v>2643</v>
      </c>
      <c r="AO27" s="823">
        <v>1399</v>
      </c>
      <c r="AP27" s="823">
        <v>1678</v>
      </c>
      <c r="AQ27" s="895">
        <f>AO27/AP27</f>
        <v>0.83373063170440997</v>
      </c>
      <c r="AR27" s="897" t="s">
        <v>2662</v>
      </c>
      <c r="AS27" s="861" t="s">
        <v>2663</v>
      </c>
      <c r="AT27" s="823">
        <v>971</v>
      </c>
      <c r="AU27" s="823">
        <v>786</v>
      </c>
      <c r="AV27" s="895">
        <f>AT27/AU27</f>
        <v>1.2353689567430026</v>
      </c>
      <c r="AW27" s="897" t="s">
        <v>2664</v>
      </c>
      <c r="AX27" s="861" t="s">
        <v>2628</v>
      </c>
      <c r="AY27" s="823"/>
      <c r="AZ27" s="823"/>
      <c r="BA27" s="895"/>
      <c r="BB27" s="897"/>
      <c r="BC27" s="861"/>
      <c r="BD27" s="823"/>
      <c r="BE27" s="823"/>
      <c r="BF27" s="895"/>
      <c r="BG27" s="897"/>
      <c r="BH27" s="861"/>
      <c r="BI27" s="841"/>
      <c r="BJ27" s="902"/>
      <c r="BK27" s="898"/>
      <c r="BL27" s="897"/>
      <c r="BM27" s="861"/>
      <c r="BN27" s="823"/>
      <c r="BO27" s="823"/>
      <c r="BP27" s="824"/>
      <c r="BQ27" s="863"/>
      <c r="BR27" s="863"/>
      <c r="BS27" s="845"/>
      <c r="BT27" s="823"/>
      <c r="BU27" s="824"/>
      <c r="BV27" s="863"/>
      <c r="BW27" s="863"/>
      <c r="BX27" s="823"/>
      <c r="BY27" s="823"/>
      <c r="BZ27" s="824"/>
      <c r="CA27" s="863"/>
      <c r="CB27" s="899"/>
      <c r="CC27" s="863"/>
      <c r="CD27"/>
      <c r="CE27" s="846">
        <f>+U27+Z27+AE27+AJ27+AO27+AT27+AY27+BD27+BI27+BN27+BS27+BX27</f>
        <v>7736</v>
      </c>
      <c r="CF27" s="846">
        <f t="shared" si="31"/>
        <v>9035</v>
      </c>
      <c r="CG27" s="848">
        <f t="shared" si="8"/>
        <v>0.85622578859988929</v>
      </c>
      <c r="CH27" s="848">
        <f t="shared" si="9"/>
        <v>0.85622578859988929</v>
      </c>
      <c r="CI27" s="847">
        <f t="shared" si="10"/>
        <v>0.7</v>
      </c>
      <c r="CJ27" s="848">
        <f t="shared" si="11"/>
        <v>1.2231796979998419</v>
      </c>
    </row>
    <row r="28" spans="2:88" s="828" customFormat="1" ht="398.25" customHeight="1" x14ac:dyDescent="0.25">
      <c r="B28" s="814" t="s">
        <v>2147</v>
      </c>
      <c r="C28" s="814" t="s">
        <v>2665</v>
      </c>
      <c r="D28" s="815" t="s">
        <v>2666</v>
      </c>
      <c r="E28" s="841" t="s">
        <v>2667</v>
      </c>
      <c r="F28" s="817" t="s">
        <v>2534</v>
      </c>
      <c r="G28" s="903" t="s">
        <v>2668</v>
      </c>
      <c r="H28" s="881" t="s">
        <v>2669</v>
      </c>
      <c r="I28" s="904" t="s">
        <v>2670</v>
      </c>
      <c r="J28" s="816" t="s">
        <v>2378</v>
      </c>
      <c r="K28" s="881" t="s">
        <v>2671</v>
      </c>
      <c r="L28" s="905" t="s">
        <v>2672</v>
      </c>
      <c r="M28" s="905" t="s">
        <v>2673</v>
      </c>
      <c r="N28" s="814" t="s">
        <v>2382</v>
      </c>
      <c r="O28" s="816" t="s">
        <v>2480</v>
      </c>
      <c r="P28" s="905" t="s">
        <v>2674</v>
      </c>
      <c r="Q28" s="906">
        <v>0.86</v>
      </c>
      <c r="R28" s="814" t="s">
        <v>2382</v>
      </c>
      <c r="S28" s="818">
        <v>1</v>
      </c>
      <c r="T28" s="819" t="s">
        <v>376</v>
      </c>
      <c r="U28" s="820"/>
      <c r="V28" s="820"/>
      <c r="W28" s="821"/>
      <c r="X28" s="844" t="s">
        <v>2675</v>
      </c>
      <c r="Y28" s="907" t="s">
        <v>2676</v>
      </c>
      <c r="Z28" s="823"/>
      <c r="AA28" s="820"/>
      <c r="AB28" s="821"/>
      <c r="AC28" s="844" t="s">
        <v>2677</v>
      </c>
      <c r="AD28" s="907" t="s">
        <v>2676</v>
      </c>
      <c r="AE28" s="827"/>
      <c r="AF28" s="820"/>
      <c r="AG28" s="821"/>
      <c r="AH28" s="830" t="s">
        <v>2678</v>
      </c>
      <c r="AI28" s="907" t="s">
        <v>2679</v>
      </c>
      <c r="AJ28" s="820"/>
      <c r="AK28" s="820"/>
      <c r="AL28" s="821"/>
      <c r="AM28" s="863" t="s">
        <v>2680</v>
      </c>
      <c r="AN28" s="907" t="s">
        <v>2681</v>
      </c>
      <c r="AO28" s="827"/>
      <c r="AP28" s="820"/>
      <c r="AQ28" s="821" t="e">
        <f t="shared" ref="AQ28" si="32">+AO28/AP28</f>
        <v>#DIV/0!</v>
      </c>
      <c r="AR28" s="908" t="s">
        <v>2682</v>
      </c>
      <c r="AS28" s="908" t="s">
        <v>2683</v>
      </c>
      <c r="AT28" s="823">
        <v>2</v>
      </c>
      <c r="AU28" s="823">
        <v>4</v>
      </c>
      <c r="AV28" s="824">
        <f t="shared" ref="AV28" si="33">+AT28/AU28</f>
        <v>0.5</v>
      </c>
      <c r="AW28" s="863" t="s">
        <v>2684</v>
      </c>
      <c r="AX28" s="908" t="s">
        <v>2685</v>
      </c>
      <c r="AY28" s="820"/>
      <c r="AZ28" s="820"/>
      <c r="BA28" s="821" t="e">
        <f t="shared" ref="BA28:BA30" si="34">+AY28/AZ28</f>
        <v>#DIV/0!</v>
      </c>
      <c r="BB28" s="829"/>
      <c r="BC28" s="830"/>
      <c r="BD28" s="820"/>
      <c r="BE28" s="820"/>
      <c r="BF28" s="821" t="e">
        <f t="shared" ref="BF28:BF30" si="35">+BD28/BE28</f>
        <v>#DIV/0!</v>
      </c>
      <c r="BG28" s="821"/>
      <c r="BH28" s="831"/>
      <c r="BI28" s="827"/>
      <c r="BJ28" s="820"/>
      <c r="BK28" s="821" t="e">
        <f t="shared" ref="BK28:BK30" si="36">+BI28/BJ28</f>
        <v>#DIV/0!</v>
      </c>
      <c r="BL28" s="829"/>
      <c r="BM28" s="830"/>
      <c r="BN28" s="820"/>
      <c r="BO28" s="820"/>
      <c r="BP28" s="821" t="e">
        <f t="shared" ref="BP28:BP30" si="37">+BN28/BO28</f>
        <v>#DIV/0!</v>
      </c>
      <c r="BQ28" s="821"/>
      <c r="BR28" s="831"/>
      <c r="BS28" s="827"/>
      <c r="BT28" s="820"/>
      <c r="BU28" s="821" t="e">
        <f t="shared" ref="BU28:BU30" si="38">+BS28/BT28</f>
        <v>#DIV/0!</v>
      </c>
      <c r="BV28" s="821"/>
      <c r="BW28" s="831"/>
      <c r="BX28" s="820"/>
      <c r="BY28" s="820"/>
      <c r="BZ28" s="821" t="e">
        <f t="shared" ref="BZ28:BZ30" si="39">+BX28/BY28</f>
        <v>#DIV/0!</v>
      </c>
      <c r="CA28" s="821"/>
      <c r="CB28" s="831"/>
      <c r="CC28" s="832"/>
      <c r="CE28" s="833">
        <f t="shared" ref="CE28:CF28" si="40">+U28+Z28+AE28+AJ28+AO28+AT28+AY28+BD28+BI28+BN28+BS28+BX28</f>
        <v>2</v>
      </c>
      <c r="CF28" s="833">
        <f t="shared" si="40"/>
        <v>4</v>
      </c>
      <c r="CG28" s="909">
        <f t="shared" si="8"/>
        <v>0.5</v>
      </c>
      <c r="CH28" s="909">
        <f t="shared" si="9"/>
        <v>0.5</v>
      </c>
      <c r="CI28" s="835">
        <f t="shared" si="10"/>
        <v>1</v>
      </c>
      <c r="CJ28" s="909">
        <f t="shared" si="11"/>
        <v>0.5</v>
      </c>
    </row>
    <row r="29" spans="2:88" s="828" customFormat="1" ht="306.75" hidden="1" customHeight="1" x14ac:dyDescent="0.25">
      <c r="B29" s="814" t="s">
        <v>2147</v>
      </c>
      <c r="C29" s="814" t="s">
        <v>2665</v>
      </c>
      <c r="D29" s="815" t="s">
        <v>2666</v>
      </c>
      <c r="E29" s="910" t="s">
        <v>2686</v>
      </c>
      <c r="F29" s="817" t="s">
        <v>2534</v>
      </c>
      <c r="G29" s="904" t="s">
        <v>2687</v>
      </c>
      <c r="H29" s="904" t="s">
        <v>2688</v>
      </c>
      <c r="I29" s="911" t="s">
        <v>2689</v>
      </c>
      <c r="J29" s="816" t="s">
        <v>2378</v>
      </c>
      <c r="K29" s="903" t="s">
        <v>2690</v>
      </c>
      <c r="L29" s="881" t="s">
        <v>2691</v>
      </c>
      <c r="M29" s="881" t="s">
        <v>2692</v>
      </c>
      <c r="N29" s="814" t="s">
        <v>2382</v>
      </c>
      <c r="O29" s="816" t="s">
        <v>2693</v>
      </c>
      <c r="P29" s="881" t="s">
        <v>2691</v>
      </c>
      <c r="Q29" s="816" t="s">
        <v>2694</v>
      </c>
      <c r="R29" s="814" t="s">
        <v>2382</v>
      </c>
      <c r="S29" s="818">
        <v>0.6</v>
      </c>
      <c r="T29" s="819" t="s">
        <v>833</v>
      </c>
      <c r="U29" s="820"/>
      <c r="V29" s="820"/>
      <c r="W29" s="821"/>
      <c r="X29" s="844" t="s">
        <v>2695</v>
      </c>
      <c r="Y29" s="907" t="s">
        <v>2676</v>
      </c>
      <c r="Z29" s="823"/>
      <c r="AA29" s="823"/>
      <c r="AB29" s="824"/>
      <c r="AC29" s="844" t="s">
        <v>2696</v>
      </c>
      <c r="AD29" s="907" t="s">
        <v>2676</v>
      </c>
      <c r="AE29" s="845"/>
      <c r="AF29" s="823"/>
      <c r="AG29" s="824"/>
      <c r="AH29" s="863" t="s">
        <v>2697</v>
      </c>
      <c r="AI29" s="907" t="s">
        <v>2679</v>
      </c>
      <c r="AJ29" s="823"/>
      <c r="AK29" s="823"/>
      <c r="AL29" s="824"/>
      <c r="AM29" s="863" t="s">
        <v>2698</v>
      </c>
      <c r="AN29" s="907" t="s">
        <v>2681</v>
      </c>
      <c r="AO29" s="845"/>
      <c r="AP29" s="823"/>
      <c r="AQ29" s="824"/>
      <c r="AR29" s="844" t="s">
        <v>2699</v>
      </c>
      <c r="AS29" s="844" t="s">
        <v>2683</v>
      </c>
      <c r="AT29" s="823"/>
      <c r="AU29" s="823"/>
      <c r="AV29" s="824"/>
      <c r="AW29" s="863" t="s">
        <v>2700</v>
      </c>
      <c r="AX29" s="863" t="s">
        <v>2701</v>
      </c>
      <c r="AY29" s="827"/>
      <c r="AZ29" s="820"/>
      <c r="BA29" s="821" t="e">
        <f t="shared" si="34"/>
        <v>#DIV/0!</v>
      </c>
      <c r="BB29" s="829"/>
      <c r="BC29" s="830"/>
      <c r="BD29" s="820"/>
      <c r="BE29" s="820"/>
      <c r="BF29" s="821" t="e">
        <f t="shared" si="35"/>
        <v>#DIV/0!</v>
      </c>
      <c r="BG29" s="821"/>
      <c r="BH29" s="831"/>
      <c r="BI29" s="827"/>
      <c r="BJ29" s="820"/>
      <c r="BK29" s="821" t="e">
        <f t="shared" si="36"/>
        <v>#DIV/0!</v>
      </c>
      <c r="BL29" s="829"/>
      <c r="BM29" s="830"/>
      <c r="BN29" s="820"/>
      <c r="BO29" s="820"/>
      <c r="BP29" s="821" t="e">
        <f t="shared" si="37"/>
        <v>#DIV/0!</v>
      </c>
      <c r="BQ29" s="821"/>
      <c r="BR29" s="831"/>
      <c r="BS29" s="827"/>
      <c r="BT29" s="820"/>
      <c r="BU29" s="821" t="e">
        <f t="shared" si="38"/>
        <v>#DIV/0!</v>
      </c>
      <c r="BV29" s="821"/>
      <c r="BW29" s="831"/>
      <c r="BX29" s="820"/>
      <c r="BY29" s="820"/>
      <c r="BZ29" s="821" t="e">
        <f t="shared" si="39"/>
        <v>#DIV/0!</v>
      </c>
      <c r="CA29" s="821"/>
      <c r="CB29" s="831"/>
      <c r="CC29" s="832"/>
      <c r="CE29" s="833"/>
      <c r="CF29" s="833"/>
      <c r="CG29" s="909"/>
      <c r="CH29" s="909"/>
      <c r="CI29" s="835"/>
      <c r="CJ29" s="909"/>
    </row>
    <row r="30" spans="2:88" s="828" customFormat="1" ht="276" customHeight="1" x14ac:dyDescent="0.25">
      <c r="B30" s="814" t="s">
        <v>2702</v>
      </c>
      <c r="C30" s="814" t="s">
        <v>365</v>
      </c>
      <c r="D30" s="815" t="s">
        <v>2703</v>
      </c>
      <c r="E30" s="816" t="s">
        <v>2704</v>
      </c>
      <c r="F30" s="817" t="s">
        <v>2534</v>
      </c>
      <c r="G30" s="815" t="s">
        <v>2705</v>
      </c>
      <c r="H30" s="815" t="s">
        <v>2706</v>
      </c>
      <c r="I30" s="815" t="s">
        <v>2707</v>
      </c>
      <c r="J30" s="816" t="s">
        <v>2476</v>
      </c>
      <c r="K30" s="815" t="s">
        <v>2708</v>
      </c>
      <c r="L30" s="815" t="s">
        <v>2709</v>
      </c>
      <c r="M30" s="815" t="s">
        <v>2710</v>
      </c>
      <c r="N30" s="815" t="s">
        <v>2382</v>
      </c>
      <c r="O30" s="816" t="s">
        <v>2421</v>
      </c>
      <c r="P30" s="815" t="s">
        <v>2711</v>
      </c>
      <c r="Q30" s="818">
        <v>0.81</v>
      </c>
      <c r="R30" s="814" t="s">
        <v>2382</v>
      </c>
      <c r="S30" s="818">
        <v>0.9</v>
      </c>
      <c r="T30" s="819" t="s">
        <v>833</v>
      </c>
      <c r="U30" s="824">
        <v>0.82</v>
      </c>
      <c r="V30" s="824">
        <v>0.9</v>
      </c>
      <c r="W30" s="824">
        <f>+U30/V30</f>
        <v>0.91111111111111098</v>
      </c>
      <c r="X30" s="912" t="s">
        <v>2712</v>
      </c>
      <c r="Y30" s="844" t="s">
        <v>2562</v>
      </c>
      <c r="Z30" s="824">
        <v>0.85</v>
      </c>
      <c r="AA30" s="824">
        <v>0.9</v>
      </c>
      <c r="AB30" s="824">
        <f>+Z30/AA30</f>
        <v>0.94444444444444442</v>
      </c>
      <c r="AC30" s="863" t="s">
        <v>2713</v>
      </c>
      <c r="AD30" s="863" t="s">
        <v>2714</v>
      </c>
      <c r="AE30" s="913">
        <v>0.86</v>
      </c>
      <c r="AF30" s="824">
        <v>0.9</v>
      </c>
      <c r="AG30" s="824">
        <f>AE30/AF30</f>
        <v>0.95555555555555549</v>
      </c>
      <c r="AH30" s="863" t="s">
        <v>2715</v>
      </c>
      <c r="AI30" s="914" t="s">
        <v>2716</v>
      </c>
      <c r="AJ30" s="824">
        <v>0.85</v>
      </c>
      <c r="AK30" s="824">
        <v>0.9</v>
      </c>
      <c r="AL30" s="824">
        <f>AJ30/AK30</f>
        <v>0.94444444444444442</v>
      </c>
      <c r="AM30" s="863" t="s">
        <v>2717</v>
      </c>
      <c r="AN30" s="844" t="s">
        <v>2718</v>
      </c>
      <c r="AO30" s="824">
        <v>0.88</v>
      </c>
      <c r="AP30" s="824">
        <v>0.9</v>
      </c>
      <c r="AQ30" s="824">
        <f>+AO30/AP30</f>
        <v>0.97777777777777775</v>
      </c>
      <c r="AR30" s="844" t="s">
        <v>2719</v>
      </c>
      <c r="AS30" s="844" t="s">
        <v>2720</v>
      </c>
      <c r="AT30" s="824">
        <v>0.89</v>
      </c>
      <c r="AU30" s="824">
        <v>0.9</v>
      </c>
      <c r="AV30" s="824">
        <f t="shared" ref="AV30" si="41">+AT30/AU30</f>
        <v>0.98888888888888893</v>
      </c>
      <c r="AW30" s="863" t="s">
        <v>2721</v>
      </c>
      <c r="AX30" s="863" t="s">
        <v>2722</v>
      </c>
      <c r="AY30" s="845"/>
      <c r="AZ30" s="823"/>
      <c r="BA30" s="824" t="e">
        <f t="shared" si="34"/>
        <v>#DIV/0!</v>
      </c>
      <c r="BB30" s="915"/>
      <c r="BC30" s="844"/>
      <c r="BD30" s="823"/>
      <c r="BE30" s="823"/>
      <c r="BF30" s="824" t="e">
        <f t="shared" si="35"/>
        <v>#DIV/0!</v>
      </c>
      <c r="BG30" s="824"/>
      <c r="BH30" s="863"/>
      <c r="BI30" s="845"/>
      <c r="BJ30" s="823"/>
      <c r="BK30" s="824" t="e">
        <f t="shared" si="36"/>
        <v>#DIV/0!</v>
      </c>
      <c r="BL30" s="915"/>
      <c r="BM30" s="844"/>
      <c r="BN30" s="823"/>
      <c r="BO30" s="823"/>
      <c r="BP30" s="824" t="e">
        <f t="shared" si="37"/>
        <v>#DIV/0!</v>
      </c>
      <c r="BQ30" s="824"/>
      <c r="BR30" s="863"/>
      <c r="BS30" s="845"/>
      <c r="BT30" s="823"/>
      <c r="BU30" s="824" t="e">
        <f t="shared" si="38"/>
        <v>#DIV/0!</v>
      </c>
      <c r="BV30" s="824"/>
      <c r="BW30" s="863"/>
      <c r="BX30" s="823"/>
      <c r="BY30" s="823"/>
      <c r="BZ30" s="824" t="e">
        <f t="shared" si="39"/>
        <v>#DIV/0!</v>
      </c>
      <c r="CA30" s="824"/>
      <c r="CB30" s="863"/>
      <c r="CC30" s="916"/>
      <c r="CE30" s="834">
        <f>(+U30+Z30+AE30+AJ30+AO30+AT30+AY30+BD30+BI30+BN30+BS30+BX30)/6</f>
        <v>0.85833333333333328</v>
      </c>
      <c r="CF30" s="834">
        <f>(+V30+AA30+AF30+AK30+AP30+AU30+AZ30+BE30+BJ30+BO30+BT30+BY30)/6</f>
        <v>0.9</v>
      </c>
      <c r="CG30" s="834">
        <f>+CE30/CF30</f>
        <v>0.95370370370370361</v>
      </c>
      <c r="CH30" s="834">
        <f>+CG30</f>
        <v>0.95370370370370361</v>
      </c>
      <c r="CI30" s="834">
        <f>+S30</f>
        <v>0.9</v>
      </c>
      <c r="CJ30" s="834">
        <f>+CH30/CI30</f>
        <v>1.059670781893004</v>
      </c>
    </row>
    <row r="31" spans="2:88" s="828" customFormat="1" ht="311.25" customHeight="1" x14ac:dyDescent="0.25">
      <c r="B31" s="814" t="s">
        <v>2702</v>
      </c>
      <c r="C31" s="814" t="s">
        <v>2723</v>
      </c>
      <c r="D31" s="815" t="s">
        <v>2703</v>
      </c>
      <c r="E31" s="814" t="s">
        <v>2724</v>
      </c>
      <c r="F31" s="854" t="s">
        <v>2725</v>
      </c>
      <c r="G31" s="815" t="s">
        <v>2726</v>
      </c>
      <c r="H31" s="815" t="s">
        <v>2727</v>
      </c>
      <c r="I31" s="815" t="s">
        <v>2728</v>
      </c>
      <c r="J31" s="816" t="s">
        <v>2476</v>
      </c>
      <c r="K31" s="878" t="s">
        <v>2729</v>
      </c>
      <c r="L31" s="815" t="s">
        <v>2709</v>
      </c>
      <c r="M31" s="815" t="s">
        <v>2730</v>
      </c>
      <c r="N31" s="814" t="s">
        <v>2382</v>
      </c>
      <c r="O31" s="816" t="s">
        <v>2421</v>
      </c>
      <c r="P31" s="815" t="s">
        <v>2711</v>
      </c>
      <c r="Q31" s="818">
        <v>0.91</v>
      </c>
      <c r="R31" s="814" t="s">
        <v>2382</v>
      </c>
      <c r="S31" s="818">
        <v>0.95</v>
      </c>
      <c r="T31" s="819" t="s">
        <v>833</v>
      </c>
      <c r="U31" s="824">
        <v>0.92</v>
      </c>
      <c r="V31" s="824">
        <v>0.9</v>
      </c>
      <c r="W31" s="824">
        <f>+U31/V31</f>
        <v>1.0222222222222221</v>
      </c>
      <c r="X31" s="863" t="s">
        <v>2731</v>
      </c>
      <c r="Y31" s="844" t="s">
        <v>2732</v>
      </c>
      <c r="Z31" s="824">
        <v>0.91</v>
      </c>
      <c r="AA31" s="824">
        <v>0.9</v>
      </c>
      <c r="AB31" s="824">
        <f>+Z31/AA31</f>
        <v>1.0111111111111111</v>
      </c>
      <c r="AC31" s="863" t="s">
        <v>2733</v>
      </c>
      <c r="AD31" s="863" t="s">
        <v>2732</v>
      </c>
      <c r="AE31" s="913">
        <v>0.92</v>
      </c>
      <c r="AF31" s="824">
        <v>0.9</v>
      </c>
      <c r="AG31" s="824">
        <f>+AE31/AF31</f>
        <v>1.0222222222222221</v>
      </c>
      <c r="AH31" s="844" t="s">
        <v>2734</v>
      </c>
      <c r="AI31" s="844" t="s">
        <v>2735</v>
      </c>
      <c r="AJ31" s="824">
        <v>0.98</v>
      </c>
      <c r="AK31" s="824">
        <v>0.9</v>
      </c>
      <c r="AL31" s="824">
        <f>+AJ31/AK31</f>
        <v>1.0888888888888888</v>
      </c>
      <c r="AM31" s="863" t="s">
        <v>2736</v>
      </c>
      <c r="AN31" s="863" t="s">
        <v>2737</v>
      </c>
      <c r="AO31" s="913">
        <v>0.96</v>
      </c>
      <c r="AP31" s="824">
        <v>0.9</v>
      </c>
      <c r="AQ31" s="917">
        <f>+AO31/AP31</f>
        <v>1.0666666666666667</v>
      </c>
      <c r="AR31" s="844" t="s">
        <v>2738</v>
      </c>
      <c r="AS31" s="844" t="s">
        <v>2739</v>
      </c>
      <c r="AT31" s="824">
        <v>0.96</v>
      </c>
      <c r="AU31" s="824">
        <v>0.95</v>
      </c>
      <c r="AV31" s="824">
        <f>+AT31/AU31</f>
        <v>1.0105263157894737</v>
      </c>
      <c r="AW31" s="863" t="s">
        <v>2740</v>
      </c>
      <c r="AX31" s="863" t="s">
        <v>2741</v>
      </c>
      <c r="AY31" s="827"/>
      <c r="AZ31" s="820"/>
      <c r="BA31" s="821" t="e">
        <f>+AY31/AZ31</f>
        <v>#DIV/0!</v>
      </c>
      <c r="BB31" s="829"/>
      <c r="BC31" s="830"/>
      <c r="BD31" s="820"/>
      <c r="BE31" s="820"/>
      <c r="BF31" s="821" t="e">
        <f>+BD31/BE31</f>
        <v>#DIV/0!</v>
      </c>
      <c r="BG31" s="821"/>
      <c r="BH31" s="831"/>
      <c r="BI31" s="827"/>
      <c r="BJ31" s="820"/>
      <c r="BK31" s="821" t="e">
        <f>+BI31/BJ31</f>
        <v>#DIV/0!</v>
      </c>
      <c r="BL31" s="829"/>
      <c r="BM31" s="830"/>
      <c r="BN31" s="820"/>
      <c r="BO31" s="820"/>
      <c r="BP31" s="821" t="e">
        <f>+BN31/BO31</f>
        <v>#DIV/0!</v>
      </c>
      <c r="BQ31" s="821"/>
      <c r="BR31" s="831"/>
      <c r="BS31" s="827"/>
      <c r="BT31" s="820"/>
      <c r="BU31" s="821" t="e">
        <f>+BS31/BT31</f>
        <v>#DIV/0!</v>
      </c>
      <c r="BV31" s="821"/>
      <c r="BW31" s="831"/>
      <c r="BX31" s="820"/>
      <c r="BY31" s="820"/>
      <c r="BZ31" s="821" t="e">
        <f>+BX31/BY31</f>
        <v>#DIV/0!</v>
      </c>
      <c r="CA31" s="821"/>
      <c r="CB31" s="831"/>
      <c r="CC31" s="832"/>
      <c r="CE31" s="834">
        <f>(+U31+Z31+AE31+AJ31+AO31+AT31+AY31+BD31+BI31+BN31+BS31+BX31)/6</f>
        <v>0.94166666666666654</v>
      </c>
      <c r="CF31" s="834">
        <f>(+V31+AA31+AF31+AK31+AP31+AU31+AZ31+BE31+BJ31+BO31+BT31+BY31)/6</f>
        <v>0.90833333333333333</v>
      </c>
      <c r="CG31" s="834">
        <f>+CE31/CF31</f>
        <v>1.0366972477064218</v>
      </c>
      <c r="CH31" s="834">
        <f>+CG31</f>
        <v>1.0366972477064218</v>
      </c>
      <c r="CI31" s="835">
        <f>+S31</f>
        <v>0.95</v>
      </c>
      <c r="CJ31" s="834">
        <f>+CH31/CI31</f>
        <v>1.0912602607436019</v>
      </c>
    </row>
    <row r="32" spans="2:88" s="929" customFormat="1" ht="204" x14ac:dyDescent="0.25">
      <c r="B32" s="853" t="s">
        <v>2742</v>
      </c>
      <c r="C32" s="853" t="s">
        <v>1585</v>
      </c>
      <c r="D32" s="855" t="s">
        <v>2743</v>
      </c>
      <c r="E32" s="840" t="s">
        <v>2744</v>
      </c>
      <c r="F32" s="854" t="s">
        <v>2745</v>
      </c>
      <c r="G32" s="855" t="s">
        <v>2746</v>
      </c>
      <c r="H32" s="855" t="s">
        <v>2747</v>
      </c>
      <c r="I32" s="855" t="s">
        <v>2748</v>
      </c>
      <c r="J32" s="840" t="s">
        <v>2400</v>
      </c>
      <c r="K32" s="855" t="s">
        <v>2749</v>
      </c>
      <c r="L32" s="855" t="s">
        <v>2750</v>
      </c>
      <c r="M32" s="855" t="s">
        <v>2751</v>
      </c>
      <c r="N32" s="855" t="s">
        <v>2382</v>
      </c>
      <c r="O32" s="840" t="s">
        <v>2383</v>
      </c>
      <c r="P32" s="855" t="s">
        <v>2752</v>
      </c>
      <c r="Q32" s="856">
        <v>0.85</v>
      </c>
      <c r="R32" s="853" t="s">
        <v>2382</v>
      </c>
      <c r="S32" s="856">
        <v>0.85</v>
      </c>
      <c r="T32" s="918" t="s">
        <v>833</v>
      </c>
      <c r="U32" s="919"/>
      <c r="V32" s="919"/>
      <c r="W32" s="920"/>
      <c r="X32" s="908" t="s">
        <v>2753</v>
      </c>
      <c r="Y32" s="830" t="s">
        <v>2754</v>
      </c>
      <c r="Z32" s="919"/>
      <c r="AA32" s="919"/>
      <c r="AB32" s="920"/>
      <c r="AC32" s="896" t="s">
        <v>2755</v>
      </c>
      <c r="AD32" s="830" t="s">
        <v>2754</v>
      </c>
      <c r="AE32" s="919"/>
      <c r="AF32" s="919"/>
      <c r="AG32" s="920"/>
      <c r="AH32" s="844" t="s">
        <v>2756</v>
      </c>
      <c r="AI32" s="830" t="s">
        <v>2757</v>
      </c>
      <c r="AJ32" s="919"/>
      <c r="AK32" s="919"/>
      <c r="AL32" s="920"/>
      <c r="AM32" s="896" t="s">
        <v>2758</v>
      </c>
      <c r="AN32" s="921" t="s">
        <v>2759</v>
      </c>
      <c r="AO32" s="859"/>
      <c r="AP32" s="919"/>
      <c r="AQ32" s="920"/>
      <c r="AR32" s="922" t="s">
        <v>2760</v>
      </c>
      <c r="AS32" s="923" t="s">
        <v>2761</v>
      </c>
      <c r="AT32" s="924">
        <v>29</v>
      </c>
      <c r="AU32" s="924">
        <v>45.5</v>
      </c>
      <c r="AV32" s="856">
        <f>(+AT32/AU32)</f>
        <v>0.63736263736263732</v>
      </c>
      <c r="AW32" s="857" t="s">
        <v>2762</v>
      </c>
      <c r="AX32" s="925" t="s">
        <v>2763</v>
      </c>
      <c r="AY32" s="926"/>
      <c r="AZ32" s="919"/>
      <c r="BA32" s="920"/>
      <c r="BB32" s="927"/>
      <c r="BC32" s="923"/>
      <c r="BD32" s="919"/>
      <c r="BE32" s="919"/>
      <c r="BF32" s="920"/>
      <c r="BG32" s="920"/>
      <c r="BH32" s="925"/>
      <c r="BI32" s="926"/>
      <c r="BJ32" s="919">
        <v>85</v>
      </c>
      <c r="BK32" s="920"/>
      <c r="BL32" s="927"/>
      <c r="BM32" s="923"/>
      <c r="BN32" s="919"/>
      <c r="BO32" s="919"/>
      <c r="BP32" s="920"/>
      <c r="BQ32" s="920"/>
      <c r="BR32" s="925"/>
      <c r="BS32" s="926"/>
      <c r="BT32" s="919"/>
      <c r="BU32" s="920"/>
      <c r="BV32" s="920"/>
      <c r="BW32" s="925"/>
      <c r="BX32" s="919"/>
      <c r="BY32" s="919">
        <v>85</v>
      </c>
      <c r="BZ32" s="920"/>
      <c r="CA32" s="920"/>
      <c r="CB32" s="925"/>
      <c r="CC32" s="928"/>
      <c r="CE32" s="846">
        <v>29</v>
      </c>
      <c r="CF32" s="846">
        <v>45.5</v>
      </c>
      <c r="CG32" s="848">
        <f t="shared" ref="CG32:CG38" si="42">+CE32/CF32</f>
        <v>0.63736263736263732</v>
      </c>
      <c r="CH32" s="848">
        <f>CG32</f>
        <v>0.63736263736263732</v>
      </c>
      <c r="CI32" s="847">
        <f>S32</f>
        <v>0.85</v>
      </c>
      <c r="CJ32" s="848">
        <f>+CH32/CI32</f>
        <v>0.74983839689722043</v>
      </c>
    </row>
    <row r="33" spans="2:88" s="929" customFormat="1" ht="204" x14ac:dyDescent="0.25">
      <c r="B33" s="853" t="s">
        <v>2742</v>
      </c>
      <c r="C33" s="853" t="s">
        <v>1585</v>
      </c>
      <c r="D33" s="855" t="s">
        <v>2372</v>
      </c>
      <c r="E33" s="840" t="s">
        <v>2764</v>
      </c>
      <c r="F33" s="854" t="s">
        <v>2745</v>
      </c>
      <c r="G33" s="855" t="s">
        <v>2765</v>
      </c>
      <c r="H33" s="855" t="s">
        <v>2766</v>
      </c>
      <c r="I33" s="855" t="s">
        <v>2767</v>
      </c>
      <c r="J33" s="840" t="s">
        <v>2476</v>
      </c>
      <c r="K33" s="855" t="s">
        <v>2768</v>
      </c>
      <c r="L33" s="855" t="s">
        <v>2769</v>
      </c>
      <c r="M33" s="855" t="s">
        <v>2770</v>
      </c>
      <c r="N33" s="855" t="s">
        <v>2382</v>
      </c>
      <c r="O33" s="840" t="s">
        <v>2383</v>
      </c>
      <c r="P33" s="855" t="s">
        <v>2771</v>
      </c>
      <c r="Q33" s="856">
        <v>0.96</v>
      </c>
      <c r="R33" s="853" t="s">
        <v>2382</v>
      </c>
      <c r="S33" s="856">
        <v>0.96</v>
      </c>
      <c r="T33" s="918" t="s">
        <v>833</v>
      </c>
      <c r="U33" s="919"/>
      <c r="V33" s="919"/>
      <c r="W33" s="920"/>
      <c r="X33" s="908" t="s">
        <v>2772</v>
      </c>
      <c r="Y33" s="830" t="s">
        <v>2754</v>
      </c>
      <c r="Z33" s="919"/>
      <c r="AA33" s="919"/>
      <c r="AB33" s="920"/>
      <c r="AC33" s="896" t="s">
        <v>2773</v>
      </c>
      <c r="AD33" s="830" t="s">
        <v>2754</v>
      </c>
      <c r="AE33" s="919"/>
      <c r="AF33" s="919"/>
      <c r="AG33" s="920"/>
      <c r="AH33" s="844" t="s">
        <v>2774</v>
      </c>
      <c r="AI33" s="830" t="s">
        <v>2757</v>
      </c>
      <c r="AJ33" s="919"/>
      <c r="AK33" s="919"/>
      <c r="AL33" s="920"/>
      <c r="AM33" s="896" t="s">
        <v>2775</v>
      </c>
      <c r="AN33" s="921" t="s">
        <v>2759</v>
      </c>
      <c r="AO33" s="859"/>
      <c r="AP33" s="919"/>
      <c r="AQ33" s="920"/>
      <c r="AR33" s="922" t="s">
        <v>2776</v>
      </c>
      <c r="AS33" s="923" t="s">
        <v>2761</v>
      </c>
      <c r="AT33" s="924">
        <v>4845</v>
      </c>
      <c r="AU33" s="924">
        <v>5893</v>
      </c>
      <c r="AV33" s="856">
        <f t="shared" ref="AV33:AV39" si="43">+AT33/AU33</f>
        <v>0.82216188698455794</v>
      </c>
      <c r="AW33" s="857" t="s">
        <v>2777</v>
      </c>
      <c r="AX33" s="925" t="s">
        <v>2778</v>
      </c>
      <c r="AY33" s="926"/>
      <c r="AZ33" s="919"/>
      <c r="BA33" s="920"/>
      <c r="BB33" s="927"/>
      <c r="BC33" s="923"/>
      <c r="BD33" s="919"/>
      <c r="BE33" s="919"/>
      <c r="BF33" s="920"/>
      <c r="BG33" s="920"/>
      <c r="BH33" s="925"/>
      <c r="BI33" s="926"/>
      <c r="BJ33" s="919">
        <v>96</v>
      </c>
      <c r="BK33" s="920"/>
      <c r="BL33" s="927"/>
      <c r="BM33" s="923"/>
      <c r="BN33" s="919"/>
      <c r="BO33" s="919"/>
      <c r="BP33" s="920"/>
      <c r="BQ33" s="920"/>
      <c r="BR33" s="925"/>
      <c r="BS33" s="926"/>
      <c r="BT33" s="919"/>
      <c r="BU33" s="920"/>
      <c r="BV33" s="920"/>
      <c r="BW33" s="925"/>
      <c r="BX33" s="919"/>
      <c r="BY33" s="919">
        <v>96</v>
      </c>
      <c r="BZ33" s="920"/>
      <c r="CA33" s="920"/>
      <c r="CB33" s="925"/>
      <c r="CC33" s="928"/>
      <c r="CE33" s="846">
        <f>AT33</f>
        <v>4845</v>
      </c>
      <c r="CF33" s="846">
        <f>AU33</f>
        <v>5893</v>
      </c>
      <c r="CG33" s="848">
        <f t="shared" si="42"/>
        <v>0.82216188698455794</v>
      </c>
      <c r="CH33" s="848">
        <f>CG33</f>
        <v>0.82216188698455794</v>
      </c>
      <c r="CI33" s="847">
        <f>S33</f>
        <v>0.96</v>
      </c>
      <c r="CJ33" s="848">
        <f>+CH33/CI33</f>
        <v>0.85641863227558124</v>
      </c>
    </row>
    <row r="34" spans="2:88" s="929" customFormat="1" ht="409.5" x14ac:dyDescent="0.25">
      <c r="B34" s="853" t="s">
        <v>2742</v>
      </c>
      <c r="C34" s="853" t="s">
        <v>1585</v>
      </c>
      <c r="D34" s="855" t="s">
        <v>2372</v>
      </c>
      <c r="E34" s="840" t="s">
        <v>2779</v>
      </c>
      <c r="F34" s="854" t="s">
        <v>2745</v>
      </c>
      <c r="G34" s="855" t="s">
        <v>2780</v>
      </c>
      <c r="H34" s="855" t="s">
        <v>2781</v>
      </c>
      <c r="I34" s="855" t="s">
        <v>2782</v>
      </c>
      <c r="J34" s="840" t="s">
        <v>2476</v>
      </c>
      <c r="K34" s="855" t="s">
        <v>2783</v>
      </c>
      <c r="L34" s="855" t="s">
        <v>2784</v>
      </c>
      <c r="M34" s="855" t="s">
        <v>2785</v>
      </c>
      <c r="N34" s="855" t="s">
        <v>2382</v>
      </c>
      <c r="O34" s="840" t="s">
        <v>2383</v>
      </c>
      <c r="P34" s="855" t="s">
        <v>2786</v>
      </c>
      <c r="Q34" s="856">
        <v>1</v>
      </c>
      <c r="R34" s="853" t="s">
        <v>2382</v>
      </c>
      <c r="S34" s="856">
        <v>1</v>
      </c>
      <c r="T34" s="918" t="s">
        <v>658</v>
      </c>
      <c r="U34" s="919"/>
      <c r="V34" s="919"/>
      <c r="W34" s="920"/>
      <c r="X34" s="908" t="s">
        <v>2787</v>
      </c>
      <c r="Y34" s="830" t="s">
        <v>2754</v>
      </c>
      <c r="Z34" s="919"/>
      <c r="AA34" s="919"/>
      <c r="AB34" s="920"/>
      <c r="AC34" s="896" t="s">
        <v>2788</v>
      </c>
      <c r="AD34" s="830" t="s">
        <v>2754</v>
      </c>
      <c r="AE34" s="919">
        <v>142</v>
      </c>
      <c r="AF34" s="919">
        <v>150</v>
      </c>
      <c r="AG34" s="920">
        <f>+AE34/AF34</f>
        <v>0.94666666666666666</v>
      </c>
      <c r="AH34" s="844" t="s">
        <v>2789</v>
      </c>
      <c r="AI34" s="830" t="s">
        <v>2757</v>
      </c>
      <c r="AJ34" s="919"/>
      <c r="AK34" s="919"/>
      <c r="AL34" s="920"/>
      <c r="AM34" s="896" t="s">
        <v>2790</v>
      </c>
      <c r="AN34" s="921" t="s">
        <v>2759</v>
      </c>
      <c r="AO34" s="859"/>
      <c r="AP34" s="919"/>
      <c r="AQ34" s="920"/>
      <c r="AR34" s="922" t="s">
        <v>2791</v>
      </c>
      <c r="AS34" s="923" t="s">
        <v>2761</v>
      </c>
      <c r="AT34" s="924">
        <v>140</v>
      </c>
      <c r="AU34" s="924">
        <v>137</v>
      </c>
      <c r="AV34" s="856">
        <f t="shared" si="43"/>
        <v>1.0218978102189782</v>
      </c>
      <c r="AW34" s="857" t="s">
        <v>2792</v>
      </c>
      <c r="AX34" s="925" t="s">
        <v>2793</v>
      </c>
      <c r="AY34" s="926"/>
      <c r="AZ34" s="919"/>
      <c r="BA34" s="920"/>
      <c r="BB34" s="927"/>
      <c r="BC34" s="923"/>
      <c r="BD34" s="919"/>
      <c r="BE34" s="919"/>
      <c r="BF34" s="920"/>
      <c r="BG34" s="920"/>
      <c r="BH34" s="925"/>
      <c r="BI34" s="926"/>
      <c r="BJ34" s="919"/>
      <c r="BK34" s="920"/>
      <c r="BL34" s="927"/>
      <c r="BM34" s="923"/>
      <c r="BN34" s="919"/>
      <c r="BO34" s="919"/>
      <c r="BP34" s="920"/>
      <c r="BQ34" s="920"/>
      <c r="BR34" s="925"/>
      <c r="BS34" s="926"/>
      <c r="BT34" s="919"/>
      <c r="BU34" s="920"/>
      <c r="BV34" s="920"/>
      <c r="BW34" s="925"/>
      <c r="BX34" s="919"/>
      <c r="BY34" s="919"/>
      <c r="BZ34" s="920"/>
      <c r="CA34" s="920"/>
      <c r="CB34" s="925"/>
      <c r="CC34" s="928"/>
      <c r="CE34" s="846">
        <f>+U37+Z34+AE34+AJ34+AO34+AT34+AY34+BD34+BI34+BN34+BS34+BX34</f>
        <v>282</v>
      </c>
      <c r="CF34" s="846">
        <f>+V37+AA34+AF34+AK34+AP34+AU34+AZ34+BE34+BJ34+BO34+BT34+BY34</f>
        <v>287</v>
      </c>
      <c r="CG34" s="848">
        <f t="shared" si="42"/>
        <v>0.98257839721254359</v>
      </c>
      <c r="CH34" s="848">
        <f>+CG34</f>
        <v>0.98257839721254359</v>
      </c>
      <c r="CI34" s="847">
        <f>S34</f>
        <v>1</v>
      </c>
      <c r="CJ34" s="848">
        <f>(1+(1-CH34/CI34)*100%)</f>
        <v>1.0174216027874565</v>
      </c>
    </row>
    <row r="35" spans="2:88" s="929" customFormat="1" ht="409.5" x14ac:dyDescent="0.25">
      <c r="B35" s="853" t="s">
        <v>2742</v>
      </c>
      <c r="C35" s="853" t="s">
        <v>1585</v>
      </c>
      <c r="D35" s="855" t="s">
        <v>2372</v>
      </c>
      <c r="E35" s="840" t="s">
        <v>2794</v>
      </c>
      <c r="F35" s="854" t="s">
        <v>2745</v>
      </c>
      <c r="G35" s="855" t="s">
        <v>2795</v>
      </c>
      <c r="H35" s="855" t="s">
        <v>2796</v>
      </c>
      <c r="I35" s="855" t="s">
        <v>2797</v>
      </c>
      <c r="J35" s="840" t="s">
        <v>2476</v>
      </c>
      <c r="K35" s="855" t="s">
        <v>2798</v>
      </c>
      <c r="L35" s="855" t="s">
        <v>2799</v>
      </c>
      <c r="M35" s="855" t="s">
        <v>2800</v>
      </c>
      <c r="N35" s="855" t="s">
        <v>2382</v>
      </c>
      <c r="O35" s="840" t="s">
        <v>2383</v>
      </c>
      <c r="P35" s="855" t="s">
        <v>2801</v>
      </c>
      <c r="Q35" s="856">
        <v>0</v>
      </c>
      <c r="R35" s="853" t="s">
        <v>2382</v>
      </c>
      <c r="S35" s="856">
        <v>0.9</v>
      </c>
      <c r="T35" s="918" t="s">
        <v>658</v>
      </c>
      <c r="U35" s="919"/>
      <c r="V35" s="919"/>
      <c r="W35" s="920"/>
      <c r="X35" s="908" t="s">
        <v>2772</v>
      </c>
      <c r="Y35" s="830" t="s">
        <v>2754</v>
      </c>
      <c r="Z35" s="919"/>
      <c r="AA35" s="919"/>
      <c r="AB35" s="920"/>
      <c r="AC35" s="896" t="s">
        <v>2802</v>
      </c>
      <c r="AD35" s="830" t="s">
        <v>2754</v>
      </c>
      <c r="AE35" s="919"/>
      <c r="AF35" s="919"/>
      <c r="AG35" s="920"/>
      <c r="AH35" s="844" t="s">
        <v>2803</v>
      </c>
      <c r="AI35" s="830" t="s">
        <v>2804</v>
      </c>
      <c r="AJ35" s="919"/>
      <c r="AK35" s="919"/>
      <c r="AL35" s="920"/>
      <c r="AM35" s="896" t="s">
        <v>2805</v>
      </c>
      <c r="AN35" s="921" t="s">
        <v>2759</v>
      </c>
      <c r="AO35" s="859"/>
      <c r="AP35" s="919"/>
      <c r="AQ35" s="920"/>
      <c r="AR35" s="922" t="s">
        <v>2806</v>
      </c>
      <c r="AS35" s="923" t="s">
        <v>2761</v>
      </c>
      <c r="AT35" s="924">
        <v>1824</v>
      </c>
      <c r="AU35" s="924">
        <v>1824</v>
      </c>
      <c r="AV35" s="856">
        <f t="shared" si="43"/>
        <v>1</v>
      </c>
      <c r="AW35" s="857" t="s">
        <v>2807</v>
      </c>
      <c r="AX35" s="925" t="s">
        <v>2808</v>
      </c>
      <c r="AY35" s="926"/>
      <c r="AZ35" s="919"/>
      <c r="BA35" s="920"/>
      <c r="BB35" s="927"/>
      <c r="BC35" s="923"/>
      <c r="BD35" s="919"/>
      <c r="BE35" s="919"/>
      <c r="BF35" s="920"/>
      <c r="BG35" s="920"/>
      <c r="BH35" s="925"/>
      <c r="BI35" s="926"/>
      <c r="BJ35" s="919"/>
      <c r="BK35" s="920"/>
      <c r="BL35" s="927"/>
      <c r="BM35" s="923"/>
      <c r="BN35" s="919"/>
      <c r="BO35" s="919"/>
      <c r="BP35" s="920"/>
      <c r="BQ35" s="920"/>
      <c r="BR35" s="925"/>
      <c r="BS35" s="926"/>
      <c r="BT35" s="919"/>
      <c r="BU35" s="920"/>
      <c r="BV35" s="920"/>
      <c r="BW35" s="925"/>
      <c r="BX35" s="919"/>
      <c r="BY35" s="919"/>
      <c r="BZ35" s="920"/>
      <c r="CA35" s="920"/>
      <c r="CB35" s="925"/>
      <c r="CC35" s="928"/>
      <c r="CE35" s="846">
        <f>AT35</f>
        <v>1824</v>
      </c>
      <c r="CF35" s="846">
        <f>AU35</f>
        <v>1824</v>
      </c>
      <c r="CG35" s="848">
        <f t="shared" si="42"/>
        <v>1</v>
      </c>
      <c r="CH35" s="848">
        <f>+CG35</f>
        <v>1</v>
      </c>
      <c r="CI35" s="847">
        <f>+S35</f>
        <v>0.9</v>
      </c>
      <c r="CJ35" s="848">
        <f>+CH35/CI35</f>
        <v>1.1111111111111112</v>
      </c>
    </row>
    <row r="36" spans="2:88" s="929" customFormat="1" ht="318" customHeight="1" x14ac:dyDescent="0.25">
      <c r="B36" s="853" t="s">
        <v>2742</v>
      </c>
      <c r="C36" s="853" t="s">
        <v>1585</v>
      </c>
      <c r="D36" s="855" t="s">
        <v>2372</v>
      </c>
      <c r="E36" s="840" t="s">
        <v>2809</v>
      </c>
      <c r="F36" s="854" t="s">
        <v>2745</v>
      </c>
      <c r="G36" s="855" t="s">
        <v>2810</v>
      </c>
      <c r="H36" s="855" t="s">
        <v>2811</v>
      </c>
      <c r="I36" s="855" t="s">
        <v>2812</v>
      </c>
      <c r="J36" s="840" t="s">
        <v>2476</v>
      </c>
      <c r="K36" s="855" t="s">
        <v>2813</v>
      </c>
      <c r="L36" s="855" t="s">
        <v>2814</v>
      </c>
      <c r="M36" s="855" t="s">
        <v>2815</v>
      </c>
      <c r="N36" s="855" t="s">
        <v>2382</v>
      </c>
      <c r="O36" s="840" t="s">
        <v>2421</v>
      </c>
      <c r="P36" s="855" t="s">
        <v>2816</v>
      </c>
      <c r="Q36" s="856">
        <v>0</v>
      </c>
      <c r="R36" s="853" t="s">
        <v>2382</v>
      </c>
      <c r="S36" s="856">
        <v>2.5000000000000001E-2</v>
      </c>
      <c r="T36" s="918" t="s">
        <v>833</v>
      </c>
      <c r="U36" s="919"/>
      <c r="V36" s="919"/>
      <c r="W36" s="920"/>
      <c r="X36" s="908" t="s">
        <v>2817</v>
      </c>
      <c r="Y36" s="830" t="s">
        <v>2754</v>
      </c>
      <c r="Z36" s="919"/>
      <c r="AA36" s="919"/>
      <c r="AB36" s="920"/>
      <c r="AC36" s="896" t="s">
        <v>2818</v>
      </c>
      <c r="AD36" s="830" t="s">
        <v>2754</v>
      </c>
      <c r="AE36" s="919">
        <v>17</v>
      </c>
      <c r="AF36" s="919">
        <v>5264</v>
      </c>
      <c r="AG36" s="920">
        <f>+AE36/AF36</f>
        <v>3.2294832826747721E-3</v>
      </c>
      <c r="AH36" s="844" t="s">
        <v>2819</v>
      </c>
      <c r="AI36" s="830" t="s">
        <v>2757</v>
      </c>
      <c r="AJ36" s="919">
        <v>49</v>
      </c>
      <c r="AK36" s="919">
        <v>6763</v>
      </c>
      <c r="AL36" s="920">
        <v>7.1999999999999998E-3</v>
      </c>
      <c r="AM36" s="896" t="s">
        <v>2820</v>
      </c>
      <c r="AN36" s="921" t="s">
        <v>2821</v>
      </c>
      <c r="AO36" s="859">
        <v>66</v>
      </c>
      <c r="AP36" s="919">
        <v>6931</v>
      </c>
      <c r="AQ36" s="920">
        <v>9.4999999999999998E-3</v>
      </c>
      <c r="AR36" s="922" t="s">
        <v>2822</v>
      </c>
      <c r="AS36" s="923" t="s">
        <v>2761</v>
      </c>
      <c r="AT36" s="924">
        <v>111</v>
      </c>
      <c r="AU36" s="924">
        <v>7249</v>
      </c>
      <c r="AV36" s="856">
        <f t="shared" si="43"/>
        <v>1.53124568906056E-2</v>
      </c>
      <c r="AW36" s="857" t="s">
        <v>2823</v>
      </c>
      <c r="AX36" s="925" t="s">
        <v>2824</v>
      </c>
      <c r="AY36" s="926"/>
      <c r="AZ36" s="919"/>
      <c r="BA36" s="920"/>
      <c r="BB36" s="927"/>
      <c r="BC36" s="923"/>
      <c r="BD36" s="919"/>
      <c r="BE36" s="919"/>
      <c r="BF36" s="920"/>
      <c r="BG36" s="920"/>
      <c r="BH36" s="925"/>
      <c r="BI36" s="926"/>
      <c r="BJ36" s="919"/>
      <c r="BK36" s="920"/>
      <c r="BL36" s="927"/>
      <c r="BM36" s="923"/>
      <c r="BN36" s="919"/>
      <c r="BO36" s="919"/>
      <c r="BP36" s="920"/>
      <c r="BQ36" s="920"/>
      <c r="BR36" s="925"/>
      <c r="BS36" s="926"/>
      <c r="BT36" s="919"/>
      <c r="BU36" s="920"/>
      <c r="BV36" s="920"/>
      <c r="BW36" s="925"/>
      <c r="BX36" s="919"/>
      <c r="BY36" s="919"/>
      <c r="BZ36" s="920"/>
      <c r="CA36" s="920"/>
      <c r="CB36" s="925"/>
      <c r="CC36" s="928"/>
      <c r="CE36" s="846">
        <v>17</v>
      </c>
      <c r="CF36" s="846">
        <v>5264</v>
      </c>
      <c r="CG36" s="848">
        <f t="shared" si="42"/>
        <v>3.2294832826747721E-3</v>
      </c>
      <c r="CH36" s="848">
        <f>CG36</f>
        <v>3.2294832826747721E-3</v>
      </c>
      <c r="CI36" s="847">
        <f>S36</f>
        <v>2.5000000000000001E-2</v>
      </c>
      <c r="CJ36" s="848">
        <f>(1+(1-CH36/CI36)*100%)</f>
        <v>1.8708206686930091</v>
      </c>
    </row>
    <row r="37" spans="2:88" s="929" customFormat="1" ht="362.25" customHeight="1" x14ac:dyDescent="0.25">
      <c r="B37" s="853" t="s">
        <v>2742</v>
      </c>
      <c r="C37" s="853" t="s">
        <v>1585</v>
      </c>
      <c r="D37" s="855" t="s">
        <v>2743</v>
      </c>
      <c r="E37" s="840" t="s">
        <v>2825</v>
      </c>
      <c r="F37" s="854" t="s">
        <v>2745</v>
      </c>
      <c r="G37" s="855" t="s">
        <v>2826</v>
      </c>
      <c r="H37" s="855" t="s">
        <v>2827</v>
      </c>
      <c r="I37" s="855" t="s">
        <v>2828</v>
      </c>
      <c r="J37" s="840" t="s">
        <v>2476</v>
      </c>
      <c r="K37" s="855" t="s">
        <v>2829</v>
      </c>
      <c r="L37" s="855" t="s">
        <v>2830</v>
      </c>
      <c r="M37" s="855" t="s">
        <v>2831</v>
      </c>
      <c r="N37" s="855" t="s">
        <v>2382</v>
      </c>
      <c r="O37" s="840" t="s">
        <v>2383</v>
      </c>
      <c r="P37" s="855" t="s">
        <v>2832</v>
      </c>
      <c r="Q37" s="856">
        <v>0</v>
      </c>
      <c r="R37" s="853" t="s">
        <v>2833</v>
      </c>
      <c r="S37" s="856">
        <v>2.1999999999999999E-2</v>
      </c>
      <c r="T37" s="918" t="s">
        <v>833</v>
      </c>
      <c r="U37" s="919"/>
      <c r="V37" s="919"/>
      <c r="W37" s="920"/>
      <c r="X37" s="908" t="s">
        <v>2834</v>
      </c>
      <c r="Y37" s="830" t="s">
        <v>2754</v>
      </c>
      <c r="Z37" s="919"/>
      <c r="AA37" s="919"/>
      <c r="AB37" s="920"/>
      <c r="AC37" s="896" t="s">
        <v>2835</v>
      </c>
      <c r="AD37" s="830" t="s">
        <v>2754</v>
      </c>
      <c r="AE37" s="919">
        <v>330</v>
      </c>
      <c r="AF37" s="919">
        <f>26*5264</f>
        <v>136864</v>
      </c>
      <c r="AG37" s="920">
        <f>+AE37/AF37</f>
        <v>2.4111526771101238E-3</v>
      </c>
      <c r="AH37" s="844" t="s">
        <v>2836</v>
      </c>
      <c r="AI37" s="830" t="s">
        <v>2757</v>
      </c>
      <c r="AJ37" s="919"/>
      <c r="AK37" s="919"/>
      <c r="AL37" s="920"/>
      <c r="AM37" s="896" t="s">
        <v>2837</v>
      </c>
      <c r="AN37" s="921" t="s">
        <v>2759</v>
      </c>
      <c r="AO37" s="859"/>
      <c r="AP37" s="919"/>
      <c r="AQ37" s="920"/>
      <c r="AR37" s="922" t="s">
        <v>2838</v>
      </c>
      <c r="AS37" s="923" t="s">
        <v>2761</v>
      </c>
      <c r="AT37" s="924">
        <v>1747</v>
      </c>
      <c r="AU37" s="924">
        <v>418860</v>
      </c>
      <c r="AV37" s="856">
        <f t="shared" si="43"/>
        <v>4.17084467363797E-3</v>
      </c>
      <c r="AW37" s="857" t="s">
        <v>2839</v>
      </c>
      <c r="AX37" s="925" t="s">
        <v>2840</v>
      </c>
      <c r="AY37" s="926"/>
      <c r="AZ37" s="919"/>
      <c r="BA37" s="920"/>
      <c r="BB37" s="927"/>
      <c r="BC37" s="923"/>
      <c r="BD37" s="919"/>
      <c r="BE37" s="919"/>
      <c r="BF37" s="920"/>
      <c r="BG37" s="920"/>
      <c r="BH37" s="925"/>
      <c r="BI37" s="926"/>
      <c r="BJ37" s="919"/>
      <c r="BK37" s="920"/>
      <c r="BL37" s="927"/>
      <c r="BM37" s="923"/>
      <c r="BN37" s="919"/>
      <c r="BO37" s="919"/>
      <c r="BP37" s="920"/>
      <c r="BQ37" s="920"/>
      <c r="BR37" s="925"/>
      <c r="BS37" s="926"/>
      <c r="BT37" s="919"/>
      <c r="BU37" s="920"/>
      <c r="BV37" s="920"/>
      <c r="BW37" s="925"/>
      <c r="BX37" s="919"/>
      <c r="BY37" s="919"/>
      <c r="BZ37" s="920"/>
      <c r="CA37" s="920"/>
      <c r="CB37" s="925"/>
      <c r="CC37" s="928"/>
      <c r="CE37" s="846">
        <f>330+AT37</f>
        <v>2077</v>
      </c>
      <c r="CF37" s="846">
        <f>(26*5264)+AU37</f>
        <v>555724</v>
      </c>
      <c r="CG37" s="848">
        <f t="shared" si="42"/>
        <v>3.7374668000662199E-3</v>
      </c>
      <c r="CH37" s="848">
        <f t="shared" ref="CH37:CH38" si="44">+CG37</f>
        <v>3.7374668000662199E-3</v>
      </c>
      <c r="CI37" s="847">
        <f>S37</f>
        <v>2.1999999999999999E-2</v>
      </c>
      <c r="CJ37" s="848">
        <f>(1+(1-CH37/CI37)*100%)</f>
        <v>1.8301151454515354</v>
      </c>
    </row>
    <row r="38" spans="2:88" s="828" customFormat="1" ht="396" x14ac:dyDescent="0.25">
      <c r="B38" s="814" t="s">
        <v>1542</v>
      </c>
      <c r="C38" s="814" t="s">
        <v>1585</v>
      </c>
      <c r="D38" s="815" t="s">
        <v>2703</v>
      </c>
      <c r="E38" s="816" t="s">
        <v>2841</v>
      </c>
      <c r="F38" s="817" t="s">
        <v>2534</v>
      </c>
      <c r="G38" s="815" t="s">
        <v>2842</v>
      </c>
      <c r="H38" s="815" t="s">
        <v>2843</v>
      </c>
      <c r="I38" s="815" t="s">
        <v>2844</v>
      </c>
      <c r="J38" s="816" t="s">
        <v>2378</v>
      </c>
      <c r="K38" s="815" t="s">
        <v>2845</v>
      </c>
      <c r="L38" s="815" t="s">
        <v>2846</v>
      </c>
      <c r="M38" s="815" t="s">
        <v>2847</v>
      </c>
      <c r="N38" s="814" t="s">
        <v>2459</v>
      </c>
      <c r="O38" s="816" t="s">
        <v>2848</v>
      </c>
      <c r="P38" s="815" t="s">
        <v>2849</v>
      </c>
      <c r="Q38" s="818">
        <v>1</v>
      </c>
      <c r="R38" s="814" t="s">
        <v>2382</v>
      </c>
      <c r="S38" s="818">
        <v>1</v>
      </c>
      <c r="T38" s="819" t="s">
        <v>658</v>
      </c>
      <c r="U38" s="820"/>
      <c r="V38" s="820"/>
      <c r="W38" s="821" t="e">
        <f t="shared" ref="W38" si="45">+U38/V38</f>
        <v>#DIV/0!</v>
      </c>
      <c r="X38" s="908" t="s">
        <v>2850</v>
      </c>
      <c r="Y38" s="830" t="s">
        <v>2851</v>
      </c>
      <c r="Z38" s="823">
        <v>0</v>
      </c>
      <c r="AA38" s="823">
        <v>0</v>
      </c>
      <c r="AB38" s="824">
        <v>0</v>
      </c>
      <c r="AC38" s="908" t="s">
        <v>2852</v>
      </c>
      <c r="AD38" s="830" t="s">
        <v>2853</v>
      </c>
      <c r="AE38" s="823"/>
      <c r="AF38" s="820"/>
      <c r="AG38" s="920" t="e">
        <f t="shared" ref="AG38:AG41" si="46">+AE38/AF38</f>
        <v>#DIV/0!</v>
      </c>
      <c r="AH38" s="908" t="s">
        <v>2854</v>
      </c>
      <c r="AI38" s="830" t="s">
        <v>2855</v>
      </c>
      <c r="AJ38" s="824">
        <v>7.0000000000000007E-2</v>
      </c>
      <c r="AK38" s="824">
        <v>0.3</v>
      </c>
      <c r="AL38" s="824">
        <f>AJ38/AK38</f>
        <v>0.23333333333333336</v>
      </c>
      <c r="AM38" s="896" t="s">
        <v>2856</v>
      </c>
      <c r="AN38" s="831" t="s">
        <v>2857</v>
      </c>
      <c r="AO38" s="827"/>
      <c r="AP38" s="820"/>
      <c r="AQ38" s="821" t="e">
        <f t="shared" ref="AQ38" si="47">+AO38/AP38</f>
        <v>#DIV/0!</v>
      </c>
      <c r="AR38" s="896" t="s">
        <v>2858</v>
      </c>
      <c r="AS38" s="830" t="s">
        <v>2859</v>
      </c>
      <c r="AT38" s="824">
        <v>0.17</v>
      </c>
      <c r="AU38" s="824">
        <v>0.43</v>
      </c>
      <c r="AV38" s="824">
        <f t="shared" si="43"/>
        <v>0.39534883720930236</v>
      </c>
      <c r="AW38" s="844" t="s">
        <v>2860</v>
      </c>
      <c r="AX38" s="831" t="s">
        <v>2861</v>
      </c>
      <c r="AY38" s="827"/>
      <c r="AZ38" s="820"/>
      <c r="BA38" s="821" t="e">
        <f t="shared" ref="BA38:BA43" si="48">+AY38/AZ38</f>
        <v>#DIV/0!</v>
      </c>
      <c r="BB38" s="829"/>
      <c r="BC38" s="830"/>
      <c r="BD38" s="820"/>
      <c r="BE38" s="820"/>
      <c r="BF38" s="821" t="e">
        <f t="shared" ref="BF38:BF43" si="49">+BD38/BE38</f>
        <v>#DIV/0!</v>
      </c>
      <c r="BG38" s="821"/>
      <c r="BH38" s="831"/>
      <c r="BI38" s="827"/>
      <c r="BJ38" s="820"/>
      <c r="BK38" s="821" t="e">
        <f t="shared" ref="BK38:BK43" si="50">+BI38/BJ38</f>
        <v>#DIV/0!</v>
      </c>
      <c r="BL38" s="829"/>
      <c r="BM38" s="830"/>
      <c r="BN38" s="820"/>
      <c r="BO38" s="820"/>
      <c r="BP38" s="821" t="e">
        <f t="shared" ref="BP38:BP43" si="51">+BN38/BO38</f>
        <v>#DIV/0!</v>
      </c>
      <c r="BQ38" s="821"/>
      <c r="BR38" s="831"/>
      <c r="BS38" s="827"/>
      <c r="BT38" s="820"/>
      <c r="BU38" s="821" t="e">
        <f t="shared" ref="BU38:BU43" si="52">+BS38/BT38</f>
        <v>#DIV/0!</v>
      </c>
      <c r="BV38" s="821"/>
      <c r="BW38" s="831"/>
      <c r="BX38" s="820"/>
      <c r="BY38" s="820"/>
      <c r="BZ38" s="821" t="e">
        <f t="shared" ref="BZ38:BZ43" si="53">+BX38/BY38</f>
        <v>#DIV/0!</v>
      </c>
      <c r="CA38" s="821"/>
      <c r="CB38" s="831"/>
      <c r="CC38" s="832"/>
      <c r="CE38" s="848">
        <f>AT38</f>
        <v>0.17</v>
      </c>
      <c r="CF38" s="848">
        <f>AU38</f>
        <v>0.43</v>
      </c>
      <c r="CG38" s="834">
        <f t="shared" si="42"/>
        <v>0.39534883720930236</v>
      </c>
      <c r="CH38" s="834">
        <f t="shared" si="44"/>
        <v>0.39534883720930236</v>
      </c>
      <c r="CI38" s="834">
        <f t="shared" ref="CI38" si="54">+S38</f>
        <v>1</v>
      </c>
      <c r="CJ38" s="834">
        <f t="shared" ref="CJ38" si="55">+CH38/CI38</f>
        <v>0.39534883720930236</v>
      </c>
    </row>
    <row r="39" spans="2:88" s="828" customFormat="1" ht="311.25" customHeight="1" x14ac:dyDescent="0.25">
      <c r="B39" s="814" t="s">
        <v>2862</v>
      </c>
      <c r="C39" s="814" t="s">
        <v>1585</v>
      </c>
      <c r="D39" s="815" t="s">
        <v>2372</v>
      </c>
      <c r="E39" s="816" t="s">
        <v>2863</v>
      </c>
      <c r="F39" s="817" t="s">
        <v>1737</v>
      </c>
      <c r="G39" s="815" t="s">
        <v>2864</v>
      </c>
      <c r="H39" s="815" t="s">
        <v>2865</v>
      </c>
      <c r="I39" s="815" t="s">
        <v>2866</v>
      </c>
      <c r="J39" s="816" t="s">
        <v>2378</v>
      </c>
      <c r="K39" s="841" t="s">
        <v>2867</v>
      </c>
      <c r="L39" s="815" t="s">
        <v>2868</v>
      </c>
      <c r="M39" s="815" t="s">
        <v>2869</v>
      </c>
      <c r="N39" s="814" t="s">
        <v>2382</v>
      </c>
      <c r="O39" s="816" t="s">
        <v>2383</v>
      </c>
      <c r="P39" s="815" t="s">
        <v>2868</v>
      </c>
      <c r="Q39" s="818">
        <v>0.96</v>
      </c>
      <c r="R39" s="814" t="s">
        <v>2382</v>
      </c>
      <c r="S39" s="818">
        <v>0.96</v>
      </c>
      <c r="T39" s="819" t="s">
        <v>658</v>
      </c>
      <c r="U39" s="820"/>
      <c r="V39" s="820"/>
      <c r="W39" s="821"/>
      <c r="X39" s="844" t="s">
        <v>2870</v>
      </c>
      <c r="Y39" s="914" t="s">
        <v>2871</v>
      </c>
      <c r="Z39" s="820"/>
      <c r="AA39" s="820"/>
      <c r="AB39" s="821"/>
      <c r="AC39" s="863" t="s">
        <v>2872</v>
      </c>
      <c r="AD39" s="863" t="s">
        <v>2873</v>
      </c>
      <c r="AE39" s="913">
        <v>0.94</v>
      </c>
      <c r="AF39" s="824">
        <v>1</v>
      </c>
      <c r="AG39" s="824">
        <f t="shared" si="46"/>
        <v>0.94</v>
      </c>
      <c r="AH39" s="863" t="s">
        <v>2874</v>
      </c>
      <c r="AI39" s="844" t="s">
        <v>2875</v>
      </c>
      <c r="AJ39" s="820"/>
      <c r="AK39" s="820"/>
      <c r="AL39" s="821"/>
      <c r="AM39" s="863" t="s">
        <v>2876</v>
      </c>
      <c r="AN39" s="863" t="s">
        <v>2877</v>
      </c>
      <c r="AO39" s="827"/>
      <c r="AP39" s="820"/>
      <c r="AQ39" s="821"/>
      <c r="AR39" s="908" t="s">
        <v>2878</v>
      </c>
      <c r="AS39" s="844" t="s">
        <v>2879</v>
      </c>
      <c r="AT39" s="824">
        <v>0.97</v>
      </c>
      <c r="AU39" s="824">
        <v>1</v>
      </c>
      <c r="AV39" s="824">
        <f t="shared" si="43"/>
        <v>0.97</v>
      </c>
      <c r="AW39" s="863" t="s">
        <v>2880</v>
      </c>
      <c r="AX39" s="863" t="s">
        <v>2881</v>
      </c>
      <c r="AY39" s="827"/>
      <c r="AZ39" s="820"/>
      <c r="BA39" s="821" t="e">
        <f t="shared" si="48"/>
        <v>#DIV/0!</v>
      </c>
      <c r="BB39" s="829"/>
      <c r="BC39" s="830"/>
      <c r="BD39" s="820"/>
      <c r="BE39" s="820"/>
      <c r="BF39" s="821" t="e">
        <f t="shared" si="49"/>
        <v>#DIV/0!</v>
      </c>
      <c r="BG39" s="821"/>
      <c r="BH39" s="831"/>
      <c r="BI39" s="827"/>
      <c r="BJ39" s="820"/>
      <c r="BK39" s="821" t="e">
        <f t="shared" si="50"/>
        <v>#DIV/0!</v>
      </c>
      <c r="BL39" s="829"/>
      <c r="BM39" s="830"/>
      <c r="BN39" s="820"/>
      <c r="BO39" s="820"/>
      <c r="BP39" s="821" t="e">
        <f t="shared" si="51"/>
        <v>#DIV/0!</v>
      </c>
      <c r="BQ39" s="821"/>
      <c r="BR39" s="831"/>
      <c r="BS39" s="827"/>
      <c r="BT39" s="820"/>
      <c r="BU39" s="821" t="e">
        <f t="shared" si="52"/>
        <v>#DIV/0!</v>
      </c>
      <c r="BV39" s="821"/>
      <c r="BW39" s="831"/>
      <c r="BX39" s="820"/>
      <c r="BY39" s="820"/>
      <c r="BZ39" s="821" t="e">
        <f t="shared" si="53"/>
        <v>#DIV/0!</v>
      </c>
      <c r="CA39" s="821"/>
      <c r="CB39" s="831"/>
      <c r="CC39" s="832"/>
      <c r="CE39" s="909">
        <f>AT39</f>
        <v>0.97</v>
      </c>
      <c r="CF39" s="909">
        <f>AU39</f>
        <v>1</v>
      </c>
      <c r="CG39" s="834">
        <f>+CE39/CF39</f>
        <v>0.97</v>
      </c>
      <c r="CH39" s="834">
        <f>+CG39</f>
        <v>0.97</v>
      </c>
      <c r="CI39" s="835">
        <f>+S39</f>
        <v>0.96</v>
      </c>
      <c r="CJ39" s="834">
        <f>+CH39/CI39</f>
        <v>1.0104166666666667</v>
      </c>
    </row>
    <row r="40" spans="2:88" s="929" customFormat="1" ht="382.5" x14ac:dyDescent="0.25">
      <c r="B40" s="853" t="s">
        <v>107</v>
      </c>
      <c r="C40" s="853" t="s">
        <v>1585</v>
      </c>
      <c r="D40" s="855" t="s">
        <v>2882</v>
      </c>
      <c r="E40" s="840" t="s">
        <v>2883</v>
      </c>
      <c r="F40" s="854" t="s">
        <v>2451</v>
      </c>
      <c r="G40" s="855" t="s">
        <v>2884</v>
      </c>
      <c r="H40" s="855" t="s">
        <v>2885</v>
      </c>
      <c r="I40" s="855" t="s">
        <v>2886</v>
      </c>
      <c r="J40" s="840" t="s">
        <v>2476</v>
      </c>
      <c r="K40" s="855" t="s">
        <v>2887</v>
      </c>
      <c r="L40" s="855" t="s">
        <v>2888</v>
      </c>
      <c r="M40" s="855" t="s">
        <v>2889</v>
      </c>
      <c r="N40" s="855" t="s">
        <v>2382</v>
      </c>
      <c r="O40" s="840" t="s">
        <v>2480</v>
      </c>
      <c r="P40" s="855" t="s">
        <v>2888</v>
      </c>
      <c r="Q40" s="856">
        <v>0.26</v>
      </c>
      <c r="R40" s="853" t="s">
        <v>2382</v>
      </c>
      <c r="S40" s="856">
        <v>1</v>
      </c>
      <c r="T40" s="918" t="s">
        <v>658</v>
      </c>
      <c r="U40" s="919"/>
      <c r="V40" s="919"/>
      <c r="W40" s="920" t="e">
        <f t="shared" ref="W40:W41" si="56">+U40/V40</f>
        <v>#DIV/0!</v>
      </c>
      <c r="X40" s="908" t="s">
        <v>2890</v>
      </c>
      <c r="Y40" s="830" t="s">
        <v>2891</v>
      </c>
      <c r="Z40" s="919"/>
      <c r="AA40" s="919"/>
      <c r="AB40" s="920" t="e">
        <f t="shared" ref="AB40:AB41" si="57">+Z40/AA40</f>
        <v>#DIV/0!</v>
      </c>
      <c r="AC40" s="896" t="s">
        <v>2892</v>
      </c>
      <c r="AD40" s="830" t="s">
        <v>2891</v>
      </c>
      <c r="AE40" s="919"/>
      <c r="AF40" s="919"/>
      <c r="AG40" s="920" t="e">
        <f t="shared" si="46"/>
        <v>#DIV/0!</v>
      </c>
      <c r="AH40" s="844" t="s">
        <v>2893</v>
      </c>
      <c r="AI40" s="830" t="s">
        <v>2894</v>
      </c>
      <c r="AJ40" s="919"/>
      <c r="AK40" s="919"/>
      <c r="AL40" s="920" t="e">
        <f t="shared" ref="AL40:AL41" si="58">+AJ40/AK40</f>
        <v>#DIV/0!</v>
      </c>
      <c r="AM40" s="896" t="s">
        <v>2895</v>
      </c>
      <c r="AN40" s="921" t="s">
        <v>2896</v>
      </c>
      <c r="AO40" s="859"/>
      <c r="AP40" s="919"/>
      <c r="AQ40" s="920" t="e">
        <f t="shared" ref="AQ40:AQ43" si="59">+AO40/AP40</f>
        <v>#DIV/0!</v>
      </c>
      <c r="AR40" s="922" t="s">
        <v>2897</v>
      </c>
      <c r="AS40" s="923" t="s">
        <v>2898</v>
      </c>
      <c r="AT40" s="924">
        <v>13</v>
      </c>
      <c r="AU40" s="924">
        <v>43</v>
      </c>
      <c r="AV40" s="856">
        <f>+AT40/AU40</f>
        <v>0.30232558139534882</v>
      </c>
      <c r="AW40" s="857" t="s">
        <v>2899</v>
      </c>
      <c r="AX40" s="925" t="s">
        <v>2900</v>
      </c>
      <c r="AY40" s="926"/>
      <c r="AZ40" s="919"/>
      <c r="BA40" s="920" t="e">
        <f t="shared" si="48"/>
        <v>#DIV/0!</v>
      </c>
      <c r="BB40" s="927"/>
      <c r="BC40" s="923"/>
      <c r="BD40" s="919"/>
      <c r="BE40" s="919"/>
      <c r="BF40" s="920" t="e">
        <f t="shared" si="49"/>
        <v>#DIV/0!</v>
      </c>
      <c r="BG40" s="920"/>
      <c r="BH40" s="925"/>
      <c r="BI40" s="926"/>
      <c r="BJ40" s="919"/>
      <c r="BK40" s="920" t="e">
        <f t="shared" si="50"/>
        <v>#DIV/0!</v>
      </c>
      <c r="BL40" s="927"/>
      <c r="BM40" s="923"/>
      <c r="BN40" s="919"/>
      <c r="BO40" s="919"/>
      <c r="BP40" s="920" t="e">
        <f t="shared" si="51"/>
        <v>#DIV/0!</v>
      </c>
      <c r="BQ40" s="920"/>
      <c r="BR40" s="925"/>
      <c r="BS40" s="926"/>
      <c r="BT40" s="919"/>
      <c r="BU40" s="920" t="e">
        <f t="shared" si="52"/>
        <v>#DIV/0!</v>
      </c>
      <c r="BV40" s="920"/>
      <c r="BW40" s="925"/>
      <c r="BX40" s="919"/>
      <c r="BY40" s="919"/>
      <c r="BZ40" s="920" t="e">
        <f t="shared" si="53"/>
        <v>#DIV/0!</v>
      </c>
      <c r="CA40" s="920"/>
      <c r="CB40" s="925"/>
      <c r="CC40" s="928"/>
      <c r="CE40" s="846">
        <f t="shared" ref="CE40:CF56" si="60">+U40+Z40+AE40+AJ40+AO40+AT40+AY40+BD40+BI40+BN40+BS40+BX40</f>
        <v>13</v>
      </c>
      <c r="CF40" s="846">
        <f t="shared" si="60"/>
        <v>43</v>
      </c>
      <c r="CG40" s="848">
        <f t="shared" ref="CG40:CG52" si="61">+CE40/CF40</f>
        <v>0.30232558139534882</v>
      </c>
      <c r="CH40" s="848">
        <f t="shared" ref="CH40:CH51" si="62">+CG40</f>
        <v>0.30232558139534882</v>
      </c>
      <c r="CI40" s="847">
        <f t="shared" ref="CI40:CI51" si="63">+S40</f>
        <v>1</v>
      </c>
      <c r="CJ40" s="848">
        <f t="shared" ref="CJ40:CJ52" si="64">+CH40/CI40</f>
        <v>0.30232558139534882</v>
      </c>
    </row>
    <row r="41" spans="2:88" s="929" customFormat="1" ht="382.5" x14ac:dyDescent="0.25">
      <c r="B41" s="853" t="s">
        <v>107</v>
      </c>
      <c r="C41" s="853" t="s">
        <v>1585</v>
      </c>
      <c r="D41" s="855" t="s">
        <v>2882</v>
      </c>
      <c r="E41" s="840" t="s">
        <v>2901</v>
      </c>
      <c r="F41" s="854" t="s">
        <v>2451</v>
      </c>
      <c r="G41" s="855" t="s">
        <v>2902</v>
      </c>
      <c r="H41" s="855" t="s">
        <v>2903</v>
      </c>
      <c r="I41" s="855" t="s">
        <v>2904</v>
      </c>
      <c r="J41" s="840" t="s">
        <v>2476</v>
      </c>
      <c r="K41" s="855" t="s">
        <v>2905</v>
      </c>
      <c r="L41" s="855" t="s">
        <v>2906</v>
      </c>
      <c r="M41" s="855" t="s">
        <v>2907</v>
      </c>
      <c r="N41" s="855" t="s">
        <v>2382</v>
      </c>
      <c r="O41" s="840" t="s">
        <v>2480</v>
      </c>
      <c r="P41" s="855" t="s">
        <v>2908</v>
      </c>
      <c r="Q41" s="856" t="s">
        <v>365</v>
      </c>
      <c r="R41" s="853" t="s">
        <v>365</v>
      </c>
      <c r="S41" s="856">
        <v>0.3</v>
      </c>
      <c r="T41" s="918" t="s">
        <v>658</v>
      </c>
      <c r="U41" s="919"/>
      <c r="V41" s="919"/>
      <c r="W41" s="920" t="e">
        <f t="shared" si="56"/>
        <v>#DIV/0!</v>
      </c>
      <c r="X41" s="927"/>
      <c r="Y41" s="923"/>
      <c r="Z41" s="919"/>
      <c r="AA41" s="919"/>
      <c r="AB41" s="920" t="e">
        <f t="shared" si="57"/>
        <v>#DIV/0!</v>
      </c>
      <c r="AC41" s="920"/>
      <c r="AD41" s="925"/>
      <c r="AE41" s="926"/>
      <c r="AF41" s="919"/>
      <c r="AG41" s="920" t="e">
        <f t="shared" si="46"/>
        <v>#DIV/0!</v>
      </c>
      <c r="AH41" s="927"/>
      <c r="AI41" s="923"/>
      <c r="AJ41" s="919"/>
      <c r="AK41" s="919"/>
      <c r="AL41" s="920" t="e">
        <f t="shared" si="58"/>
        <v>#DIV/0!</v>
      </c>
      <c r="AM41" s="930" t="s">
        <v>2909</v>
      </c>
      <c r="AN41" s="921" t="s">
        <v>2896</v>
      </c>
      <c r="AO41" s="919"/>
      <c r="AP41" s="919"/>
      <c r="AQ41" s="920" t="e">
        <f t="shared" si="59"/>
        <v>#DIV/0!</v>
      </c>
      <c r="AR41" s="922" t="s">
        <v>2910</v>
      </c>
      <c r="AS41" s="830" t="s">
        <v>2911</v>
      </c>
      <c r="AT41" s="859">
        <v>10</v>
      </c>
      <c r="AU41" s="859">
        <v>43</v>
      </c>
      <c r="AV41" s="856">
        <f t="shared" ref="AV41" si="65">+AT41/AU41</f>
        <v>0.23255813953488372</v>
      </c>
      <c r="AW41" s="857" t="s">
        <v>2912</v>
      </c>
      <c r="AX41" s="925" t="s">
        <v>2913</v>
      </c>
      <c r="AY41" s="926"/>
      <c r="AZ41" s="919"/>
      <c r="BA41" s="920" t="e">
        <f t="shared" si="48"/>
        <v>#DIV/0!</v>
      </c>
      <c r="BB41" s="927"/>
      <c r="BC41" s="923"/>
      <c r="BD41" s="919"/>
      <c r="BE41" s="919"/>
      <c r="BF41" s="920" t="e">
        <f t="shared" si="49"/>
        <v>#DIV/0!</v>
      </c>
      <c r="BG41" s="920"/>
      <c r="BH41" s="925"/>
      <c r="BI41" s="926"/>
      <c r="BJ41" s="919"/>
      <c r="BK41" s="920" t="e">
        <f t="shared" si="50"/>
        <v>#DIV/0!</v>
      </c>
      <c r="BL41" s="927"/>
      <c r="BM41" s="923"/>
      <c r="BN41" s="919"/>
      <c r="BO41" s="919"/>
      <c r="BP41" s="920" t="e">
        <f t="shared" si="51"/>
        <v>#DIV/0!</v>
      </c>
      <c r="BQ41" s="920"/>
      <c r="BR41" s="925"/>
      <c r="BS41" s="926"/>
      <c r="BT41" s="919"/>
      <c r="BU41" s="920" t="e">
        <f t="shared" si="52"/>
        <v>#DIV/0!</v>
      </c>
      <c r="BV41" s="920"/>
      <c r="BW41" s="925"/>
      <c r="BX41" s="919"/>
      <c r="BY41" s="919"/>
      <c r="BZ41" s="920" t="e">
        <f t="shared" si="53"/>
        <v>#DIV/0!</v>
      </c>
      <c r="CA41" s="920"/>
      <c r="CB41" s="925"/>
      <c r="CC41" s="928"/>
      <c r="CE41" s="893">
        <f t="shared" si="60"/>
        <v>10</v>
      </c>
      <c r="CF41" s="893">
        <f t="shared" si="60"/>
        <v>43</v>
      </c>
      <c r="CG41" s="848">
        <f t="shared" si="61"/>
        <v>0.23255813953488372</v>
      </c>
      <c r="CH41" s="848">
        <f t="shared" si="62"/>
        <v>0.23255813953488372</v>
      </c>
      <c r="CI41" s="848">
        <f t="shared" si="63"/>
        <v>0.3</v>
      </c>
      <c r="CJ41" s="848">
        <f t="shared" si="64"/>
        <v>0.77519379844961245</v>
      </c>
    </row>
    <row r="42" spans="2:88" s="828" customFormat="1" ht="203.25" customHeight="1" x14ac:dyDescent="0.25">
      <c r="B42" s="814" t="s">
        <v>2914</v>
      </c>
      <c r="C42" s="814" t="s">
        <v>1585</v>
      </c>
      <c r="D42" s="815" t="s">
        <v>2703</v>
      </c>
      <c r="E42" s="816" t="s">
        <v>2915</v>
      </c>
      <c r="F42" s="817" t="s">
        <v>2472</v>
      </c>
      <c r="G42" s="815" t="s">
        <v>2916</v>
      </c>
      <c r="H42" s="815" t="s">
        <v>2917</v>
      </c>
      <c r="I42" s="815" t="s">
        <v>2918</v>
      </c>
      <c r="J42" s="816" t="s">
        <v>2378</v>
      </c>
      <c r="K42" s="815" t="s">
        <v>2919</v>
      </c>
      <c r="L42" s="815" t="s">
        <v>2920</v>
      </c>
      <c r="M42" s="855" t="s">
        <v>2921</v>
      </c>
      <c r="N42" s="815" t="s">
        <v>2459</v>
      </c>
      <c r="O42" s="816" t="s">
        <v>2421</v>
      </c>
      <c r="P42" s="815" t="s">
        <v>2922</v>
      </c>
      <c r="Q42" s="818">
        <v>0.90728566590186488</v>
      </c>
      <c r="R42" s="814" t="s">
        <v>2382</v>
      </c>
      <c r="S42" s="818">
        <v>1</v>
      </c>
      <c r="T42" s="819" t="s">
        <v>833</v>
      </c>
      <c r="U42" s="823">
        <v>7050152588</v>
      </c>
      <c r="V42" s="823">
        <v>18615937477</v>
      </c>
      <c r="W42" s="821">
        <f>+U42/V42</f>
        <v>0.37871595758797894</v>
      </c>
      <c r="X42" s="931" t="s">
        <v>2923</v>
      </c>
      <c r="Y42" s="932" t="s">
        <v>2924</v>
      </c>
      <c r="Z42" s="820">
        <v>16875779146</v>
      </c>
      <c r="AA42" s="820">
        <v>27536571509</v>
      </c>
      <c r="AB42" s="821">
        <f>+Z42/AA42</f>
        <v>0.61284968393702721</v>
      </c>
      <c r="AC42" s="931" t="s">
        <v>2925</v>
      </c>
      <c r="AD42" s="932" t="s">
        <v>2924</v>
      </c>
      <c r="AE42" s="820">
        <v>29230230525</v>
      </c>
      <c r="AF42" s="820">
        <v>41167744963</v>
      </c>
      <c r="AG42" s="821">
        <f>+AE42/AF42</f>
        <v>0.7100274875699657</v>
      </c>
      <c r="AH42" s="931" t="s">
        <v>2926</v>
      </c>
      <c r="AI42" s="932"/>
      <c r="AJ42" s="820">
        <v>41657812246</v>
      </c>
      <c r="AK42" s="820">
        <v>56050336262</v>
      </c>
      <c r="AL42" s="821">
        <f>+AJ42/AK42</f>
        <v>0.74322145100568138</v>
      </c>
      <c r="AM42" s="931" t="s">
        <v>2927</v>
      </c>
      <c r="AN42" s="931" t="s">
        <v>2430</v>
      </c>
      <c r="AO42" s="827">
        <v>68110253857</v>
      </c>
      <c r="AP42" s="820">
        <v>68270175682</v>
      </c>
      <c r="AQ42" s="933">
        <f t="shared" si="59"/>
        <v>0.99765751554903115</v>
      </c>
      <c r="AR42" s="931" t="s">
        <v>2928</v>
      </c>
      <c r="AS42" s="931" t="s">
        <v>2929</v>
      </c>
      <c r="AT42" s="820">
        <v>73864054170</v>
      </c>
      <c r="AU42" s="820">
        <v>87184480967</v>
      </c>
      <c r="AV42" s="821">
        <v>0.84721562083919633</v>
      </c>
      <c r="AW42" s="931" t="s">
        <v>2930</v>
      </c>
      <c r="AX42" s="931" t="s">
        <v>2931</v>
      </c>
      <c r="AY42" s="827"/>
      <c r="AZ42" s="820"/>
      <c r="BA42" s="821" t="e">
        <f t="shared" si="48"/>
        <v>#DIV/0!</v>
      </c>
      <c r="BB42" s="829"/>
      <c r="BC42" s="830"/>
      <c r="BD42" s="820"/>
      <c r="BE42" s="820"/>
      <c r="BF42" s="821" t="e">
        <f t="shared" si="49"/>
        <v>#DIV/0!</v>
      </c>
      <c r="BG42" s="821"/>
      <c r="BH42" s="831"/>
      <c r="BI42" s="827"/>
      <c r="BJ42" s="820"/>
      <c r="BK42" s="821" t="e">
        <f t="shared" si="50"/>
        <v>#DIV/0!</v>
      </c>
      <c r="BL42" s="829"/>
      <c r="BM42" s="830"/>
      <c r="BN42" s="820"/>
      <c r="BO42" s="820"/>
      <c r="BP42" s="821" t="e">
        <f t="shared" si="51"/>
        <v>#DIV/0!</v>
      </c>
      <c r="BQ42" s="821"/>
      <c r="BR42" s="831"/>
      <c r="BS42" s="827"/>
      <c r="BT42" s="820"/>
      <c r="BU42" s="821" t="e">
        <f t="shared" si="52"/>
        <v>#DIV/0!</v>
      </c>
      <c r="BV42" s="821"/>
      <c r="BW42" s="831"/>
      <c r="BX42" s="820"/>
      <c r="BY42" s="820"/>
      <c r="BZ42" s="821" t="e">
        <f t="shared" si="53"/>
        <v>#DIV/0!</v>
      </c>
      <c r="CA42" s="821"/>
      <c r="CB42" s="831"/>
      <c r="CC42" s="832"/>
      <c r="CE42" s="846">
        <f t="shared" si="60"/>
        <v>236788282532</v>
      </c>
      <c r="CF42" s="846">
        <f t="shared" si="60"/>
        <v>298825246860</v>
      </c>
      <c r="CG42" s="848">
        <f t="shared" si="61"/>
        <v>0.7923971786859616</v>
      </c>
      <c r="CH42" s="848">
        <f t="shared" si="62"/>
        <v>0.7923971786859616</v>
      </c>
      <c r="CI42" s="848">
        <f t="shared" si="63"/>
        <v>1</v>
      </c>
      <c r="CJ42" s="848">
        <f t="shared" si="64"/>
        <v>0.7923971786859616</v>
      </c>
    </row>
    <row r="43" spans="2:88" s="828" customFormat="1" ht="189.75" customHeight="1" x14ac:dyDescent="0.25">
      <c r="B43" s="814" t="s">
        <v>2914</v>
      </c>
      <c r="C43" s="814" t="s">
        <v>1585</v>
      </c>
      <c r="D43" s="815" t="s">
        <v>2703</v>
      </c>
      <c r="E43" s="816" t="s">
        <v>2932</v>
      </c>
      <c r="F43" s="817" t="s">
        <v>2472</v>
      </c>
      <c r="G43" s="815" t="s">
        <v>2933</v>
      </c>
      <c r="H43" s="815" t="s">
        <v>2934</v>
      </c>
      <c r="I43" s="815" t="s">
        <v>2935</v>
      </c>
      <c r="J43" s="816" t="s">
        <v>2378</v>
      </c>
      <c r="K43" s="815" t="s">
        <v>2936</v>
      </c>
      <c r="L43" s="815" t="s">
        <v>2937</v>
      </c>
      <c r="M43" s="815" t="s">
        <v>2938</v>
      </c>
      <c r="N43" s="815" t="s">
        <v>2459</v>
      </c>
      <c r="O43" s="816" t="s">
        <v>2421</v>
      </c>
      <c r="P43" s="815" t="s">
        <v>2939</v>
      </c>
      <c r="Q43" s="818">
        <v>0.8</v>
      </c>
      <c r="R43" s="814" t="s">
        <v>2382</v>
      </c>
      <c r="S43" s="818">
        <v>1</v>
      </c>
      <c r="T43" s="819" t="s">
        <v>833</v>
      </c>
      <c r="U43" s="823">
        <v>11</v>
      </c>
      <c r="V43" s="823">
        <v>16</v>
      </c>
      <c r="W43" s="821">
        <f>+U43/V43</f>
        <v>0.6875</v>
      </c>
      <c r="X43" s="931" t="s">
        <v>2940</v>
      </c>
      <c r="Y43" s="932" t="s">
        <v>2941</v>
      </c>
      <c r="Z43" s="820">
        <v>12</v>
      </c>
      <c r="AA43" s="820">
        <v>14</v>
      </c>
      <c r="AB43" s="821">
        <f>+Z43/AA43</f>
        <v>0.8571428571428571</v>
      </c>
      <c r="AC43" s="931" t="s">
        <v>2942</v>
      </c>
      <c r="AD43" s="932" t="s">
        <v>2943</v>
      </c>
      <c r="AE43" s="820">
        <v>13</v>
      </c>
      <c r="AF43" s="820">
        <v>15</v>
      </c>
      <c r="AG43" s="821">
        <f>+AE43/AF43</f>
        <v>0.8666666666666667</v>
      </c>
      <c r="AH43" s="931" t="s">
        <v>2944</v>
      </c>
      <c r="AI43" s="932"/>
      <c r="AJ43" s="820">
        <v>15</v>
      </c>
      <c r="AK43" s="820">
        <v>16</v>
      </c>
      <c r="AL43" s="821">
        <f>+AJ43/AK43</f>
        <v>0.9375</v>
      </c>
      <c r="AM43" s="931" t="s">
        <v>2945</v>
      </c>
      <c r="AN43" s="931" t="s">
        <v>2430</v>
      </c>
      <c r="AO43" s="827">
        <v>15</v>
      </c>
      <c r="AP43" s="820">
        <v>15</v>
      </c>
      <c r="AQ43" s="821">
        <f t="shared" si="59"/>
        <v>1</v>
      </c>
      <c r="AR43" s="931" t="s">
        <v>2946</v>
      </c>
      <c r="AS43" s="931" t="s">
        <v>2929</v>
      </c>
      <c r="AT43" s="820">
        <v>14</v>
      </c>
      <c r="AU43" s="820">
        <v>14</v>
      </c>
      <c r="AV43" s="821">
        <v>1</v>
      </c>
      <c r="AW43" s="931" t="s">
        <v>2947</v>
      </c>
      <c r="AX43" s="931" t="s">
        <v>2931</v>
      </c>
      <c r="AY43" s="827"/>
      <c r="AZ43" s="820"/>
      <c r="BA43" s="821" t="e">
        <f t="shared" si="48"/>
        <v>#DIV/0!</v>
      </c>
      <c r="BB43" s="829"/>
      <c r="BC43" s="830"/>
      <c r="BD43" s="820"/>
      <c r="BE43" s="820"/>
      <c r="BF43" s="821" t="e">
        <f t="shared" si="49"/>
        <v>#DIV/0!</v>
      </c>
      <c r="BG43" s="821"/>
      <c r="BH43" s="831"/>
      <c r="BI43" s="827"/>
      <c r="BJ43" s="820"/>
      <c r="BK43" s="821" t="e">
        <f t="shared" si="50"/>
        <v>#DIV/0!</v>
      </c>
      <c r="BL43" s="829"/>
      <c r="BM43" s="830"/>
      <c r="BN43" s="820"/>
      <c r="BO43" s="820"/>
      <c r="BP43" s="821" t="e">
        <f t="shared" si="51"/>
        <v>#DIV/0!</v>
      </c>
      <c r="BQ43" s="821"/>
      <c r="BR43" s="831"/>
      <c r="BS43" s="827"/>
      <c r="BT43" s="820"/>
      <c r="BU43" s="821" t="e">
        <f t="shared" si="52"/>
        <v>#DIV/0!</v>
      </c>
      <c r="BV43" s="821"/>
      <c r="BW43" s="831"/>
      <c r="BX43" s="820"/>
      <c r="BY43" s="820"/>
      <c r="BZ43" s="821" t="e">
        <f t="shared" si="53"/>
        <v>#DIV/0!</v>
      </c>
      <c r="CA43" s="821"/>
      <c r="CB43" s="831"/>
      <c r="CC43" s="832"/>
      <c r="CE43" s="893">
        <f t="shared" si="60"/>
        <v>80</v>
      </c>
      <c r="CF43" s="893">
        <f t="shared" si="60"/>
        <v>90</v>
      </c>
      <c r="CG43" s="848">
        <f t="shared" si="61"/>
        <v>0.88888888888888884</v>
      </c>
      <c r="CH43" s="848">
        <f t="shared" si="62"/>
        <v>0.88888888888888884</v>
      </c>
      <c r="CI43" s="848">
        <f t="shared" si="63"/>
        <v>1</v>
      </c>
      <c r="CJ43" s="848">
        <f t="shared" si="64"/>
        <v>0.88888888888888884</v>
      </c>
    </row>
    <row r="44" spans="2:88" s="828" customFormat="1" ht="165.75" customHeight="1" x14ac:dyDescent="0.25">
      <c r="B44" s="814" t="s">
        <v>2948</v>
      </c>
      <c r="C44" s="814" t="s">
        <v>1585</v>
      </c>
      <c r="D44" s="815" t="s">
        <v>2372</v>
      </c>
      <c r="E44" s="816" t="s">
        <v>2949</v>
      </c>
      <c r="F44" s="817" t="s">
        <v>2950</v>
      </c>
      <c r="G44" s="815" t="s">
        <v>2951</v>
      </c>
      <c r="H44" s="815" t="s">
        <v>2952</v>
      </c>
      <c r="I44" s="815" t="s">
        <v>2953</v>
      </c>
      <c r="J44" s="816" t="s">
        <v>2476</v>
      </c>
      <c r="K44" s="815" t="s">
        <v>2954</v>
      </c>
      <c r="L44" s="815" t="s">
        <v>2955</v>
      </c>
      <c r="M44" s="815" t="s">
        <v>2956</v>
      </c>
      <c r="N44" s="815" t="s">
        <v>2957</v>
      </c>
      <c r="O44" s="816" t="s">
        <v>2480</v>
      </c>
      <c r="P44" s="815" t="s">
        <v>2958</v>
      </c>
      <c r="Q44" s="818">
        <v>0.95</v>
      </c>
      <c r="R44" s="814" t="s">
        <v>2382</v>
      </c>
      <c r="S44" s="818">
        <v>0.95</v>
      </c>
      <c r="T44" s="819" t="s">
        <v>376</v>
      </c>
      <c r="U44" s="823"/>
      <c r="V44" s="823"/>
      <c r="W44" s="821"/>
      <c r="X44" s="931" t="s">
        <v>2959</v>
      </c>
      <c r="Y44" s="932" t="s">
        <v>2960</v>
      </c>
      <c r="Z44" s="820"/>
      <c r="AA44" s="820"/>
      <c r="AB44" s="821"/>
      <c r="AC44" s="931" t="s">
        <v>2961</v>
      </c>
      <c r="AD44" s="932" t="s">
        <v>2598</v>
      </c>
      <c r="AE44" s="820"/>
      <c r="AF44" s="820"/>
      <c r="AG44" s="821"/>
      <c r="AH44" s="931" t="s">
        <v>2962</v>
      </c>
      <c r="AI44" s="932" t="s">
        <v>2963</v>
      </c>
      <c r="AJ44" s="820"/>
      <c r="AK44" s="820"/>
      <c r="AL44" s="821"/>
      <c r="AM44" s="931" t="s">
        <v>2964</v>
      </c>
      <c r="AN44" s="931" t="s">
        <v>2965</v>
      </c>
      <c r="AO44" s="827"/>
      <c r="AP44" s="820"/>
      <c r="AQ44" s="821"/>
      <c r="AR44" s="931" t="s">
        <v>2966</v>
      </c>
      <c r="AS44" s="931" t="s">
        <v>2967</v>
      </c>
      <c r="AT44" s="820">
        <v>14</v>
      </c>
      <c r="AU44" s="820">
        <v>14</v>
      </c>
      <c r="AV44" s="821">
        <f>AT44/AU44*100%</f>
        <v>1</v>
      </c>
      <c r="AW44" s="931" t="s">
        <v>2968</v>
      </c>
      <c r="AX44" s="931" t="s">
        <v>2969</v>
      </c>
      <c r="AY44" s="827"/>
      <c r="AZ44" s="820"/>
      <c r="BA44" s="821"/>
      <c r="BB44" s="829"/>
      <c r="BC44" s="830"/>
      <c r="BD44" s="820"/>
      <c r="BE44" s="820"/>
      <c r="BF44" s="821"/>
      <c r="BG44" s="821"/>
      <c r="BH44" s="831"/>
      <c r="BI44" s="827"/>
      <c r="BJ44" s="820"/>
      <c r="BK44" s="821"/>
      <c r="BL44" s="829"/>
      <c r="BM44" s="830"/>
      <c r="BN44" s="820"/>
      <c r="BO44" s="820"/>
      <c r="BP44" s="821"/>
      <c r="BQ44" s="821"/>
      <c r="BR44" s="831"/>
      <c r="BS44" s="827"/>
      <c r="BT44" s="820"/>
      <c r="BU44" s="821"/>
      <c r="BV44" s="821"/>
      <c r="BW44" s="831"/>
      <c r="BX44" s="820"/>
      <c r="BY44" s="820"/>
      <c r="BZ44" s="821"/>
      <c r="CA44" s="821"/>
      <c r="CB44" s="831"/>
      <c r="CC44" s="832"/>
      <c r="CE44" s="893">
        <f>+AT44+BX44</f>
        <v>14</v>
      </c>
      <c r="CF44" s="893">
        <f t="shared" ref="CE44:CF46" si="66">+AU44+BY44</f>
        <v>14</v>
      </c>
      <c r="CG44" s="848">
        <f t="shared" si="61"/>
        <v>1</v>
      </c>
      <c r="CH44" s="848">
        <f t="shared" si="62"/>
        <v>1</v>
      </c>
      <c r="CI44" s="848">
        <f t="shared" si="63"/>
        <v>0.95</v>
      </c>
      <c r="CJ44" s="848">
        <f t="shared" si="64"/>
        <v>1.0526315789473684</v>
      </c>
    </row>
    <row r="45" spans="2:88" s="828" customFormat="1" ht="159" customHeight="1" x14ac:dyDescent="0.25">
      <c r="B45" s="814" t="s">
        <v>2948</v>
      </c>
      <c r="C45" s="814" t="s">
        <v>1585</v>
      </c>
      <c r="D45" s="815" t="s">
        <v>2372</v>
      </c>
      <c r="E45" s="816" t="s">
        <v>2970</v>
      </c>
      <c r="F45" s="817" t="s">
        <v>2950</v>
      </c>
      <c r="G45" s="815" t="s">
        <v>2971</v>
      </c>
      <c r="H45" s="815" t="s">
        <v>2972</v>
      </c>
      <c r="I45" s="815" t="s">
        <v>2973</v>
      </c>
      <c r="J45" s="816" t="s">
        <v>2476</v>
      </c>
      <c r="K45" s="815" t="s">
        <v>2974</v>
      </c>
      <c r="L45" s="815" t="s">
        <v>2975</v>
      </c>
      <c r="M45" s="815" t="s">
        <v>2976</v>
      </c>
      <c r="N45" s="815" t="s">
        <v>2957</v>
      </c>
      <c r="O45" s="816" t="s">
        <v>2480</v>
      </c>
      <c r="P45" s="815" t="s">
        <v>2977</v>
      </c>
      <c r="Q45" s="818">
        <v>1</v>
      </c>
      <c r="R45" s="814" t="s">
        <v>2382</v>
      </c>
      <c r="S45" s="818">
        <v>1</v>
      </c>
      <c r="T45" s="819" t="s">
        <v>376</v>
      </c>
      <c r="U45" s="823"/>
      <c r="V45" s="823"/>
      <c r="W45" s="821"/>
      <c r="X45" s="931" t="s">
        <v>2978</v>
      </c>
      <c r="Y45" s="932" t="s">
        <v>2598</v>
      </c>
      <c r="Z45" s="820"/>
      <c r="AA45" s="820"/>
      <c r="AB45" s="821"/>
      <c r="AC45" s="931" t="s">
        <v>2979</v>
      </c>
      <c r="AD45" s="932" t="s">
        <v>2598</v>
      </c>
      <c r="AE45" s="820"/>
      <c r="AF45" s="820"/>
      <c r="AG45" s="821"/>
      <c r="AH45" s="931" t="s">
        <v>2980</v>
      </c>
      <c r="AI45" s="932" t="s">
        <v>2963</v>
      </c>
      <c r="AJ45" s="820"/>
      <c r="AK45" s="820"/>
      <c r="AL45" s="821"/>
      <c r="AM45" s="931" t="s">
        <v>2981</v>
      </c>
      <c r="AN45" s="931" t="s">
        <v>2965</v>
      </c>
      <c r="AO45" s="827"/>
      <c r="AP45" s="820"/>
      <c r="AQ45" s="821"/>
      <c r="AR45" s="931" t="s">
        <v>2982</v>
      </c>
      <c r="AS45" s="931" t="s">
        <v>2967</v>
      </c>
      <c r="AT45" s="820">
        <v>109</v>
      </c>
      <c r="AU45" s="820">
        <v>76</v>
      </c>
      <c r="AV45" s="821">
        <f>AT45/AU45*100%</f>
        <v>1.4342105263157894</v>
      </c>
      <c r="AW45" s="931" t="s">
        <v>2983</v>
      </c>
      <c r="AX45" s="931" t="s">
        <v>2969</v>
      </c>
      <c r="AY45" s="827"/>
      <c r="AZ45" s="820"/>
      <c r="BA45" s="821"/>
      <c r="BB45" s="829"/>
      <c r="BC45" s="830"/>
      <c r="BD45" s="820"/>
      <c r="BE45" s="820"/>
      <c r="BF45" s="821"/>
      <c r="BG45" s="821"/>
      <c r="BH45" s="831"/>
      <c r="BI45" s="827"/>
      <c r="BJ45" s="820"/>
      <c r="BK45" s="821"/>
      <c r="BL45" s="829"/>
      <c r="BM45" s="830"/>
      <c r="BN45" s="820"/>
      <c r="BO45" s="820"/>
      <c r="BP45" s="821"/>
      <c r="BQ45" s="821"/>
      <c r="BR45" s="831"/>
      <c r="BS45" s="827"/>
      <c r="BT45" s="820"/>
      <c r="BU45" s="821"/>
      <c r="BV45" s="821"/>
      <c r="BW45" s="831"/>
      <c r="BX45" s="820"/>
      <c r="BY45" s="820"/>
      <c r="BZ45" s="821"/>
      <c r="CA45" s="821"/>
      <c r="CB45" s="831"/>
      <c r="CC45" s="832"/>
      <c r="CE45" s="893">
        <f t="shared" si="66"/>
        <v>109</v>
      </c>
      <c r="CF45" s="893">
        <f t="shared" si="66"/>
        <v>76</v>
      </c>
      <c r="CG45" s="848">
        <f t="shared" si="61"/>
        <v>1.4342105263157894</v>
      </c>
      <c r="CH45" s="848">
        <f t="shared" si="62"/>
        <v>1.4342105263157894</v>
      </c>
      <c r="CI45" s="848">
        <f t="shared" si="63"/>
        <v>1</v>
      </c>
      <c r="CJ45" s="848">
        <f t="shared" si="64"/>
        <v>1.4342105263157894</v>
      </c>
    </row>
    <row r="46" spans="2:88" s="828" customFormat="1" ht="156" x14ac:dyDescent="0.25">
      <c r="B46" s="814" t="s">
        <v>2948</v>
      </c>
      <c r="C46" s="814" t="s">
        <v>1585</v>
      </c>
      <c r="D46" s="815" t="s">
        <v>2372</v>
      </c>
      <c r="E46" s="816" t="s">
        <v>2984</v>
      </c>
      <c r="F46" s="817" t="s">
        <v>2950</v>
      </c>
      <c r="G46" s="815" t="s">
        <v>2985</v>
      </c>
      <c r="H46" s="815" t="s">
        <v>2986</v>
      </c>
      <c r="I46" s="815" t="s">
        <v>2987</v>
      </c>
      <c r="J46" s="816" t="s">
        <v>2378</v>
      </c>
      <c r="K46" s="815" t="s">
        <v>2988</v>
      </c>
      <c r="L46" s="815" t="s">
        <v>2989</v>
      </c>
      <c r="M46" s="815" t="s">
        <v>2990</v>
      </c>
      <c r="N46" s="815" t="s">
        <v>2957</v>
      </c>
      <c r="O46" s="816" t="s">
        <v>2480</v>
      </c>
      <c r="P46" s="815" t="s">
        <v>2991</v>
      </c>
      <c r="Q46" s="818">
        <v>0.84</v>
      </c>
      <c r="R46" s="814" t="s">
        <v>2382</v>
      </c>
      <c r="S46" s="818">
        <v>0.84</v>
      </c>
      <c r="T46" s="819" t="s">
        <v>376</v>
      </c>
      <c r="U46" s="823"/>
      <c r="V46" s="823"/>
      <c r="W46" s="821"/>
      <c r="X46" s="931" t="s">
        <v>2992</v>
      </c>
      <c r="Y46" s="932" t="s">
        <v>2598</v>
      </c>
      <c r="Z46" s="820"/>
      <c r="AA46" s="820"/>
      <c r="AB46" s="821"/>
      <c r="AC46" s="931" t="s">
        <v>2993</v>
      </c>
      <c r="AD46" s="932" t="s">
        <v>2598</v>
      </c>
      <c r="AE46" s="820"/>
      <c r="AF46" s="820"/>
      <c r="AG46" s="821"/>
      <c r="AH46" s="931" t="s">
        <v>2994</v>
      </c>
      <c r="AI46" s="932" t="s">
        <v>2598</v>
      </c>
      <c r="AJ46" s="820"/>
      <c r="AK46" s="820"/>
      <c r="AL46" s="821"/>
      <c r="AM46" s="931" t="s">
        <v>2995</v>
      </c>
      <c r="AN46" s="931" t="s">
        <v>2965</v>
      </c>
      <c r="AO46" s="827"/>
      <c r="AP46" s="820"/>
      <c r="AQ46" s="821"/>
      <c r="AR46" s="931" t="s">
        <v>2996</v>
      </c>
      <c r="AS46" s="931" t="s">
        <v>2967</v>
      </c>
      <c r="AT46" s="820">
        <v>114</v>
      </c>
      <c r="AU46" s="820">
        <v>123</v>
      </c>
      <c r="AV46" s="821">
        <f>AT46/AU46*100%</f>
        <v>0.92682926829268297</v>
      </c>
      <c r="AW46" s="931" t="s">
        <v>2997</v>
      </c>
      <c r="AX46" s="931" t="s">
        <v>2969</v>
      </c>
      <c r="AY46" s="827"/>
      <c r="AZ46" s="820"/>
      <c r="BA46" s="821"/>
      <c r="BB46" s="829"/>
      <c r="BC46" s="830"/>
      <c r="BD46" s="820"/>
      <c r="BE46" s="820"/>
      <c r="BF46" s="821"/>
      <c r="BG46" s="821"/>
      <c r="BH46" s="831"/>
      <c r="BI46" s="827"/>
      <c r="BJ46" s="820"/>
      <c r="BK46" s="821"/>
      <c r="BL46" s="829"/>
      <c r="BM46" s="830"/>
      <c r="BN46" s="820"/>
      <c r="BO46" s="820"/>
      <c r="BP46" s="821"/>
      <c r="BQ46" s="821"/>
      <c r="BR46" s="831"/>
      <c r="BS46" s="827"/>
      <c r="BT46" s="820"/>
      <c r="BU46" s="821"/>
      <c r="BV46" s="821"/>
      <c r="BW46" s="831"/>
      <c r="BX46" s="820"/>
      <c r="BY46" s="820"/>
      <c r="BZ46" s="821"/>
      <c r="CA46" s="821"/>
      <c r="CB46" s="831"/>
      <c r="CC46" s="832"/>
      <c r="CE46" s="893">
        <f t="shared" si="66"/>
        <v>114</v>
      </c>
      <c r="CF46" s="893">
        <f t="shared" si="66"/>
        <v>123</v>
      </c>
      <c r="CG46" s="848">
        <f t="shared" si="61"/>
        <v>0.92682926829268297</v>
      </c>
      <c r="CH46" s="848">
        <f t="shared" si="62"/>
        <v>0.92682926829268297</v>
      </c>
      <c r="CI46" s="848">
        <f t="shared" si="63"/>
        <v>0.84</v>
      </c>
      <c r="CJ46" s="848">
        <f t="shared" si="64"/>
        <v>1.1033681765389083</v>
      </c>
    </row>
    <row r="47" spans="2:88" s="828" customFormat="1" ht="204" x14ac:dyDescent="0.25">
      <c r="B47" s="814" t="s">
        <v>2948</v>
      </c>
      <c r="C47" s="814" t="s">
        <v>1585</v>
      </c>
      <c r="D47" s="815" t="s">
        <v>2372</v>
      </c>
      <c r="E47" s="816" t="s">
        <v>2998</v>
      </c>
      <c r="F47" s="817" t="s">
        <v>2999</v>
      </c>
      <c r="G47" s="815" t="s">
        <v>3000</v>
      </c>
      <c r="H47" s="815" t="s">
        <v>3001</v>
      </c>
      <c r="I47" s="815" t="s">
        <v>3002</v>
      </c>
      <c r="J47" s="816" t="s">
        <v>2378</v>
      </c>
      <c r="K47" s="815" t="s">
        <v>3003</v>
      </c>
      <c r="L47" s="815" t="s">
        <v>3004</v>
      </c>
      <c r="M47" s="815" t="s">
        <v>3005</v>
      </c>
      <c r="N47" s="815" t="s">
        <v>2957</v>
      </c>
      <c r="O47" s="816" t="s">
        <v>2421</v>
      </c>
      <c r="P47" s="815" t="s">
        <v>3006</v>
      </c>
      <c r="Q47" s="818">
        <v>0.72</v>
      </c>
      <c r="R47" s="814" t="s">
        <v>2382</v>
      </c>
      <c r="S47" s="818">
        <v>0.72</v>
      </c>
      <c r="T47" s="819" t="s">
        <v>376</v>
      </c>
      <c r="U47" s="823">
        <v>40</v>
      </c>
      <c r="V47" s="823">
        <v>47</v>
      </c>
      <c r="W47" s="821">
        <f>U47/V47*100%</f>
        <v>0.85106382978723405</v>
      </c>
      <c r="X47" s="931" t="s">
        <v>3007</v>
      </c>
      <c r="Y47" s="932" t="s">
        <v>3008</v>
      </c>
      <c r="Z47" s="820">
        <v>51</v>
      </c>
      <c r="AA47" s="820">
        <v>99</v>
      </c>
      <c r="AB47" s="821">
        <f>(Z47/AA47)*100%</f>
        <v>0.51515151515151514</v>
      </c>
      <c r="AC47" s="931" t="s">
        <v>3009</v>
      </c>
      <c r="AD47" s="932" t="s">
        <v>3010</v>
      </c>
      <c r="AE47" s="820">
        <v>42</v>
      </c>
      <c r="AF47" s="820">
        <v>71</v>
      </c>
      <c r="AG47" s="821">
        <f>AE47/AF47*100%</f>
        <v>0.59154929577464788</v>
      </c>
      <c r="AH47" s="931" t="s">
        <v>3011</v>
      </c>
      <c r="AI47" s="932" t="s">
        <v>3012</v>
      </c>
      <c r="AJ47" s="820">
        <v>56</v>
      </c>
      <c r="AK47" s="820">
        <v>75</v>
      </c>
      <c r="AL47" s="821">
        <f>AJ47/AK47*100%</f>
        <v>0.7466666666666667</v>
      </c>
      <c r="AM47" s="931" t="s">
        <v>3013</v>
      </c>
      <c r="AN47" s="931" t="s">
        <v>2965</v>
      </c>
      <c r="AO47" s="827">
        <v>46</v>
      </c>
      <c r="AP47" s="820">
        <v>57</v>
      </c>
      <c r="AQ47" s="821">
        <f>AO47/AP47*100%</f>
        <v>0.80701754385964908</v>
      </c>
      <c r="AR47" s="931" t="s">
        <v>3014</v>
      </c>
      <c r="AS47" s="931" t="s">
        <v>2967</v>
      </c>
      <c r="AT47" s="820">
        <v>47</v>
      </c>
      <c r="AU47" s="820">
        <v>61</v>
      </c>
      <c r="AV47" s="821">
        <f>AT47/AU47*100%</f>
        <v>0.77049180327868849</v>
      </c>
      <c r="AW47" s="931" t="s">
        <v>3015</v>
      </c>
      <c r="AX47" s="931" t="s">
        <v>2969</v>
      </c>
      <c r="AY47" s="827"/>
      <c r="AZ47" s="820"/>
      <c r="BA47" s="821"/>
      <c r="BB47" s="829"/>
      <c r="BC47" s="830"/>
      <c r="BD47" s="820"/>
      <c r="BE47" s="820"/>
      <c r="BF47" s="821"/>
      <c r="BG47" s="821"/>
      <c r="BH47" s="831"/>
      <c r="BI47" s="827"/>
      <c r="BJ47" s="820"/>
      <c r="BK47" s="821"/>
      <c r="BL47" s="829"/>
      <c r="BM47" s="830"/>
      <c r="BN47" s="820"/>
      <c r="BO47" s="820"/>
      <c r="BP47" s="821"/>
      <c r="BQ47" s="821"/>
      <c r="BR47" s="831"/>
      <c r="BS47" s="827"/>
      <c r="BT47" s="820"/>
      <c r="BU47" s="821"/>
      <c r="BV47" s="821"/>
      <c r="BW47" s="831"/>
      <c r="BX47" s="820"/>
      <c r="BY47" s="820"/>
      <c r="BZ47" s="821"/>
      <c r="CA47" s="821"/>
      <c r="CB47" s="831"/>
      <c r="CC47" s="832"/>
      <c r="CE47" s="893">
        <f>+U47+Z47+AE47+AJ47+AO47+AT47+AY47+BD47+BI47+BN47+BS47+BX47</f>
        <v>282</v>
      </c>
      <c r="CF47" s="893">
        <f>+V47+AA47+AF47+AK47+AP47+AU47+AZ47+BE47+BJ47+BO47+BT47+BY47</f>
        <v>410</v>
      </c>
      <c r="CG47" s="848">
        <f t="shared" si="61"/>
        <v>0.68780487804878043</v>
      </c>
      <c r="CH47" s="848">
        <f t="shared" si="62"/>
        <v>0.68780487804878043</v>
      </c>
      <c r="CI47" s="848">
        <f t="shared" si="63"/>
        <v>0.72</v>
      </c>
      <c r="CJ47" s="848">
        <f t="shared" si="64"/>
        <v>0.95528455284552838</v>
      </c>
    </row>
    <row r="48" spans="2:88" s="828" customFormat="1" ht="144" x14ac:dyDescent="0.25">
      <c r="B48" s="814" t="s">
        <v>3016</v>
      </c>
      <c r="C48" s="814" t="s">
        <v>1585</v>
      </c>
      <c r="D48" s="815" t="s">
        <v>2372</v>
      </c>
      <c r="E48" s="816" t="s">
        <v>3017</v>
      </c>
      <c r="F48" s="817" t="s">
        <v>2472</v>
      </c>
      <c r="G48" s="815" t="s">
        <v>3018</v>
      </c>
      <c r="H48" s="815" t="s">
        <v>3019</v>
      </c>
      <c r="I48" s="815" t="s">
        <v>3020</v>
      </c>
      <c r="J48" s="816" t="s">
        <v>2476</v>
      </c>
      <c r="K48" s="815" t="s">
        <v>3021</v>
      </c>
      <c r="L48" s="815" t="s">
        <v>3022</v>
      </c>
      <c r="M48" s="815" t="s">
        <v>3023</v>
      </c>
      <c r="N48" s="815" t="s">
        <v>2382</v>
      </c>
      <c r="O48" s="816" t="s">
        <v>2421</v>
      </c>
      <c r="P48" s="815" t="s">
        <v>3024</v>
      </c>
      <c r="Q48" s="818">
        <v>1</v>
      </c>
      <c r="R48" s="814" t="s">
        <v>2382</v>
      </c>
      <c r="S48" s="818">
        <v>1</v>
      </c>
      <c r="T48" s="819" t="s">
        <v>833</v>
      </c>
      <c r="U48" s="823"/>
      <c r="V48" s="823"/>
      <c r="W48" s="821"/>
      <c r="X48" s="931" t="s">
        <v>3025</v>
      </c>
      <c r="Y48" s="932" t="s">
        <v>2598</v>
      </c>
      <c r="Z48" s="820"/>
      <c r="AA48" s="820"/>
      <c r="AB48" s="821"/>
      <c r="AC48" s="931" t="s">
        <v>3026</v>
      </c>
      <c r="AD48" s="932" t="s">
        <v>2598</v>
      </c>
      <c r="AE48" s="820">
        <v>13172</v>
      </c>
      <c r="AF48" s="820">
        <v>13172</v>
      </c>
      <c r="AG48" s="821">
        <v>1</v>
      </c>
      <c r="AH48" s="931" t="s">
        <v>3027</v>
      </c>
      <c r="AI48" s="932" t="s">
        <v>3028</v>
      </c>
      <c r="AJ48" s="820">
        <v>4860</v>
      </c>
      <c r="AK48" s="820">
        <v>4860</v>
      </c>
      <c r="AL48" s="821">
        <v>1</v>
      </c>
      <c r="AM48" s="931" t="s">
        <v>3029</v>
      </c>
      <c r="AN48" s="931" t="s">
        <v>3030</v>
      </c>
      <c r="AO48" s="827">
        <v>5236</v>
      </c>
      <c r="AP48" s="820">
        <v>5236</v>
      </c>
      <c r="AQ48" s="821">
        <v>1</v>
      </c>
      <c r="AR48" s="931" t="s">
        <v>3031</v>
      </c>
      <c r="AS48" s="931" t="s">
        <v>3032</v>
      </c>
      <c r="AT48" s="820">
        <v>3717</v>
      </c>
      <c r="AU48" s="820">
        <v>3717</v>
      </c>
      <c r="AV48" s="821">
        <v>1</v>
      </c>
      <c r="AW48" s="931" t="s">
        <v>3033</v>
      </c>
      <c r="AX48" s="931" t="s">
        <v>3034</v>
      </c>
      <c r="AY48" s="827"/>
      <c r="AZ48" s="820"/>
      <c r="BA48" s="821"/>
      <c r="BB48" s="829"/>
      <c r="BC48" s="830"/>
      <c r="BD48" s="820"/>
      <c r="BE48" s="820"/>
      <c r="BF48" s="821" t="e">
        <f t="shared" ref="BF48:BF51" si="67">+BD48/BE48</f>
        <v>#DIV/0!</v>
      </c>
      <c r="BG48" s="821"/>
      <c r="BH48" s="831"/>
      <c r="BI48" s="827"/>
      <c r="BJ48" s="820"/>
      <c r="BK48" s="821" t="e">
        <f t="shared" ref="BK48:BK51" si="68">+BI48/BJ48</f>
        <v>#DIV/0!</v>
      </c>
      <c r="BL48" s="829"/>
      <c r="BM48" s="830"/>
      <c r="BN48" s="820"/>
      <c r="BO48" s="820"/>
      <c r="BP48" s="821" t="e">
        <f t="shared" ref="BP48:BP51" si="69">+BN48/BO48</f>
        <v>#DIV/0!</v>
      </c>
      <c r="BQ48" s="821"/>
      <c r="BR48" s="831"/>
      <c r="BS48" s="827"/>
      <c r="BT48" s="820"/>
      <c r="BU48" s="821" t="e">
        <f t="shared" ref="BU48:BU51" si="70">+BS48/BT48</f>
        <v>#DIV/0!</v>
      </c>
      <c r="BV48" s="821"/>
      <c r="BW48" s="831"/>
      <c r="BX48" s="820"/>
      <c r="BY48" s="820"/>
      <c r="BZ48" s="821" t="e">
        <f t="shared" ref="BZ48:BZ51" si="71">+BX48/BY48</f>
        <v>#DIV/0!</v>
      </c>
      <c r="CA48" s="821"/>
      <c r="CB48" s="831"/>
      <c r="CC48" s="832"/>
      <c r="CE48" s="893">
        <f>+U48+Z48+AE48+AJ48+AO48+AT48+AY48+BD48+BI48+BN48+BS48+BX48</f>
        <v>26985</v>
      </c>
      <c r="CF48" s="893">
        <f t="shared" ref="CE48:CF51" si="72">+V48+AA48+AF48+AK48+AP48+AU48+AZ48+BE48+BJ48+BO48+BT48+BY48</f>
        <v>26985</v>
      </c>
      <c r="CG48" s="848">
        <f t="shared" si="61"/>
        <v>1</v>
      </c>
      <c r="CH48" s="848">
        <f t="shared" si="62"/>
        <v>1</v>
      </c>
      <c r="CI48" s="848">
        <f t="shared" si="63"/>
        <v>1</v>
      </c>
      <c r="CJ48" s="848">
        <f t="shared" si="64"/>
        <v>1</v>
      </c>
    </row>
    <row r="49" spans="2:88" s="828" customFormat="1" ht="192" x14ac:dyDescent="0.25">
      <c r="B49" s="814" t="s">
        <v>3016</v>
      </c>
      <c r="C49" s="814" t="s">
        <v>1585</v>
      </c>
      <c r="D49" s="815" t="s">
        <v>2372</v>
      </c>
      <c r="E49" s="816" t="s">
        <v>3035</v>
      </c>
      <c r="F49" s="817" t="s">
        <v>2472</v>
      </c>
      <c r="G49" s="815" t="s">
        <v>3036</v>
      </c>
      <c r="H49" s="815" t="s">
        <v>3037</v>
      </c>
      <c r="I49" s="815" t="s">
        <v>3038</v>
      </c>
      <c r="J49" s="816" t="s">
        <v>2476</v>
      </c>
      <c r="K49" s="815" t="s">
        <v>3039</v>
      </c>
      <c r="L49" s="815" t="s">
        <v>3040</v>
      </c>
      <c r="M49" s="815" t="s">
        <v>3041</v>
      </c>
      <c r="N49" s="815" t="s">
        <v>2382</v>
      </c>
      <c r="O49" s="816" t="s">
        <v>2480</v>
      </c>
      <c r="P49" s="815" t="s">
        <v>3042</v>
      </c>
      <c r="Q49" s="818">
        <v>1</v>
      </c>
      <c r="R49" s="814" t="s">
        <v>2382</v>
      </c>
      <c r="S49" s="818">
        <v>1</v>
      </c>
      <c r="T49" s="819" t="s">
        <v>658</v>
      </c>
      <c r="U49" s="823"/>
      <c r="V49" s="823"/>
      <c r="W49" s="821"/>
      <c r="X49" s="931" t="s">
        <v>3043</v>
      </c>
      <c r="Y49" s="932" t="s">
        <v>2598</v>
      </c>
      <c r="Z49" s="820"/>
      <c r="AA49" s="820"/>
      <c r="AB49" s="821"/>
      <c r="AC49" s="931" t="s">
        <v>3044</v>
      </c>
      <c r="AD49" s="932" t="s">
        <v>2598</v>
      </c>
      <c r="AE49" s="820"/>
      <c r="AF49" s="820"/>
      <c r="AG49" s="821"/>
      <c r="AH49" s="931" t="s">
        <v>3045</v>
      </c>
      <c r="AI49" s="932" t="s">
        <v>3046</v>
      </c>
      <c r="AJ49" s="820"/>
      <c r="AK49" s="820"/>
      <c r="AL49" s="821"/>
      <c r="AM49" s="931" t="s">
        <v>3047</v>
      </c>
      <c r="AN49" s="931" t="s">
        <v>3030</v>
      </c>
      <c r="AO49" s="827"/>
      <c r="AP49" s="820"/>
      <c r="AQ49" s="821"/>
      <c r="AR49" s="931" t="s">
        <v>3048</v>
      </c>
      <c r="AS49" s="931" t="s">
        <v>3032</v>
      </c>
      <c r="AT49" s="820">
        <v>1</v>
      </c>
      <c r="AU49" s="820">
        <v>1</v>
      </c>
      <c r="AV49" s="821">
        <v>1</v>
      </c>
      <c r="AW49" s="931" t="s">
        <v>3049</v>
      </c>
      <c r="AX49" s="931" t="s">
        <v>3050</v>
      </c>
      <c r="AY49" s="827"/>
      <c r="AZ49" s="820"/>
      <c r="BA49" s="821"/>
      <c r="BB49" s="829"/>
      <c r="BC49" s="830"/>
      <c r="BD49" s="820"/>
      <c r="BE49" s="820"/>
      <c r="BF49" s="821" t="e">
        <f t="shared" si="67"/>
        <v>#DIV/0!</v>
      </c>
      <c r="BG49" s="821"/>
      <c r="BH49" s="831"/>
      <c r="BI49" s="827"/>
      <c r="BJ49" s="820"/>
      <c r="BK49" s="821" t="e">
        <f t="shared" si="68"/>
        <v>#DIV/0!</v>
      </c>
      <c r="BL49" s="829"/>
      <c r="BM49" s="830"/>
      <c r="BN49" s="820"/>
      <c r="BO49" s="820"/>
      <c r="BP49" s="821" t="e">
        <f t="shared" si="69"/>
        <v>#DIV/0!</v>
      </c>
      <c r="BQ49" s="821"/>
      <c r="BR49" s="831"/>
      <c r="BS49" s="827"/>
      <c r="BT49" s="820"/>
      <c r="BU49" s="821" t="e">
        <f t="shared" si="70"/>
        <v>#DIV/0!</v>
      </c>
      <c r="BV49" s="821"/>
      <c r="BW49" s="831"/>
      <c r="BX49" s="820"/>
      <c r="BY49" s="820"/>
      <c r="BZ49" s="821" t="e">
        <f t="shared" si="71"/>
        <v>#DIV/0!</v>
      </c>
      <c r="CA49" s="821"/>
      <c r="CB49" s="831"/>
      <c r="CC49" s="832"/>
      <c r="CE49" s="893">
        <f t="shared" si="72"/>
        <v>1</v>
      </c>
      <c r="CF49" s="893">
        <f t="shared" si="72"/>
        <v>1</v>
      </c>
      <c r="CG49" s="848">
        <f t="shared" si="61"/>
        <v>1</v>
      </c>
      <c r="CH49" s="848">
        <f t="shared" si="62"/>
        <v>1</v>
      </c>
      <c r="CI49" s="848">
        <f t="shared" si="63"/>
        <v>1</v>
      </c>
      <c r="CJ49" s="848">
        <f t="shared" si="64"/>
        <v>1</v>
      </c>
    </row>
    <row r="50" spans="2:88" s="828" customFormat="1" ht="192" x14ac:dyDescent="0.25">
      <c r="B50" s="814" t="s">
        <v>3016</v>
      </c>
      <c r="C50" s="814" t="s">
        <v>1585</v>
      </c>
      <c r="D50" s="815" t="s">
        <v>2372</v>
      </c>
      <c r="E50" s="816" t="s">
        <v>3051</v>
      </c>
      <c r="F50" s="817" t="s">
        <v>2472</v>
      </c>
      <c r="G50" s="815" t="s">
        <v>3052</v>
      </c>
      <c r="H50" s="815" t="s">
        <v>1117</v>
      </c>
      <c r="I50" s="815" t="s">
        <v>3053</v>
      </c>
      <c r="J50" s="816" t="s">
        <v>2476</v>
      </c>
      <c r="K50" s="815" t="s">
        <v>3054</v>
      </c>
      <c r="L50" s="815" t="s">
        <v>3055</v>
      </c>
      <c r="M50" s="815" t="s">
        <v>1122</v>
      </c>
      <c r="N50" s="815" t="s">
        <v>2382</v>
      </c>
      <c r="O50" s="816" t="s">
        <v>2383</v>
      </c>
      <c r="P50" s="815" t="s">
        <v>3056</v>
      </c>
      <c r="Q50" s="818">
        <v>0.8</v>
      </c>
      <c r="R50" s="814" t="s">
        <v>2382</v>
      </c>
      <c r="S50" s="818">
        <v>1</v>
      </c>
      <c r="T50" s="819" t="s">
        <v>833</v>
      </c>
      <c r="U50" s="823"/>
      <c r="V50" s="823"/>
      <c r="W50" s="821"/>
      <c r="X50" s="931" t="s">
        <v>3057</v>
      </c>
      <c r="Y50" s="932" t="s">
        <v>2598</v>
      </c>
      <c r="Z50" s="820"/>
      <c r="AA50" s="820"/>
      <c r="AB50" s="821"/>
      <c r="AC50" s="931" t="s">
        <v>3058</v>
      </c>
      <c r="AD50" s="932" t="s">
        <v>2598</v>
      </c>
      <c r="AE50" s="820">
        <v>1513</v>
      </c>
      <c r="AF50" s="820">
        <v>1513</v>
      </c>
      <c r="AG50" s="821">
        <v>1</v>
      </c>
      <c r="AH50" s="931" t="s">
        <v>3059</v>
      </c>
      <c r="AI50" s="932" t="s">
        <v>3060</v>
      </c>
      <c r="AJ50" s="820"/>
      <c r="AK50" s="820"/>
      <c r="AL50" s="821"/>
      <c r="AM50" s="931" t="s">
        <v>3061</v>
      </c>
      <c r="AN50" s="931" t="s">
        <v>3030</v>
      </c>
      <c r="AO50" s="827"/>
      <c r="AP50" s="820"/>
      <c r="AQ50" s="821"/>
      <c r="AR50" s="931" t="s">
        <v>3062</v>
      </c>
      <c r="AS50" s="931" t="s">
        <v>3032</v>
      </c>
      <c r="AT50" s="820">
        <v>1551</v>
      </c>
      <c r="AU50" s="820">
        <v>1551</v>
      </c>
      <c r="AV50" s="821">
        <v>1</v>
      </c>
      <c r="AW50" s="931" t="s">
        <v>3063</v>
      </c>
      <c r="AX50" s="931" t="s">
        <v>3064</v>
      </c>
      <c r="AY50" s="827"/>
      <c r="AZ50" s="820"/>
      <c r="BA50" s="821"/>
      <c r="BB50" s="829"/>
      <c r="BC50" s="830"/>
      <c r="BD50" s="820"/>
      <c r="BE50" s="820"/>
      <c r="BF50" s="821" t="e">
        <f t="shared" si="67"/>
        <v>#DIV/0!</v>
      </c>
      <c r="BG50" s="821"/>
      <c r="BH50" s="831"/>
      <c r="BI50" s="827"/>
      <c r="BJ50" s="820"/>
      <c r="BK50" s="821" t="e">
        <f t="shared" si="68"/>
        <v>#DIV/0!</v>
      </c>
      <c r="BL50" s="829"/>
      <c r="BM50" s="830"/>
      <c r="BN50" s="820"/>
      <c r="BO50" s="820"/>
      <c r="BP50" s="821" t="e">
        <f t="shared" si="69"/>
        <v>#DIV/0!</v>
      </c>
      <c r="BQ50" s="821"/>
      <c r="BR50" s="831"/>
      <c r="BS50" s="827"/>
      <c r="BT50" s="820"/>
      <c r="BU50" s="821" t="e">
        <f t="shared" si="70"/>
        <v>#DIV/0!</v>
      </c>
      <c r="BV50" s="821"/>
      <c r="BW50" s="831"/>
      <c r="BX50" s="820"/>
      <c r="BY50" s="820">
        <v>1</v>
      </c>
      <c r="BZ50" s="821">
        <f t="shared" si="71"/>
        <v>0</v>
      </c>
      <c r="CA50" s="821"/>
      <c r="CB50" s="831"/>
      <c r="CC50" s="832"/>
      <c r="CE50" s="893">
        <f>+U50+Z50+AE50+AJ50+AO50+AT50+AY50+BD50+BI50+BN50+BS50+BX50</f>
        <v>3064</v>
      </c>
      <c r="CF50" s="893">
        <f t="shared" si="72"/>
        <v>3065</v>
      </c>
      <c r="CG50" s="848">
        <f t="shared" si="61"/>
        <v>0.99967373572593798</v>
      </c>
      <c r="CH50" s="848">
        <f t="shared" si="62"/>
        <v>0.99967373572593798</v>
      </c>
      <c r="CI50" s="848">
        <f t="shared" si="63"/>
        <v>1</v>
      </c>
      <c r="CJ50" s="848">
        <f t="shared" si="64"/>
        <v>0.99967373572593798</v>
      </c>
    </row>
    <row r="51" spans="2:88" s="828" customFormat="1" ht="252" x14ac:dyDescent="0.25">
      <c r="B51" s="814" t="s">
        <v>3016</v>
      </c>
      <c r="C51" s="814" t="s">
        <v>1585</v>
      </c>
      <c r="D51" s="815" t="s">
        <v>2372</v>
      </c>
      <c r="E51" s="816" t="s">
        <v>3065</v>
      </c>
      <c r="F51" s="817" t="s">
        <v>2472</v>
      </c>
      <c r="G51" s="815" t="s">
        <v>3066</v>
      </c>
      <c r="H51" s="815" t="s">
        <v>3067</v>
      </c>
      <c r="I51" s="815" t="s">
        <v>3068</v>
      </c>
      <c r="J51" s="816" t="s">
        <v>2476</v>
      </c>
      <c r="K51" s="815" t="s">
        <v>3069</v>
      </c>
      <c r="L51" s="815" t="s">
        <v>3070</v>
      </c>
      <c r="M51" s="815" t="s">
        <v>3071</v>
      </c>
      <c r="N51" s="815" t="s">
        <v>2382</v>
      </c>
      <c r="O51" s="816" t="s">
        <v>2383</v>
      </c>
      <c r="P51" s="815" t="s">
        <v>3072</v>
      </c>
      <c r="Q51" s="818">
        <v>0</v>
      </c>
      <c r="R51" s="814" t="s">
        <v>2382</v>
      </c>
      <c r="S51" s="818">
        <v>1</v>
      </c>
      <c r="T51" s="819" t="s">
        <v>833</v>
      </c>
      <c r="U51" s="823"/>
      <c r="V51" s="823"/>
      <c r="W51" s="821"/>
      <c r="X51" s="931" t="s">
        <v>3073</v>
      </c>
      <c r="Y51" s="932" t="s">
        <v>2598</v>
      </c>
      <c r="Z51" s="820"/>
      <c r="AA51" s="820"/>
      <c r="AB51" s="821"/>
      <c r="AC51" s="931" t="s">
        <v>3074</v>
      </c>
      <c r="AD51" s="932" t="s">
        <v>3075</v>
      </c>
      <c r="AE51" s="820">
        <v>0</v>
      </c>
      <c r="AF51" s="820">
        <v>0</v>
      </c>
      <c r="AG51" s="821">
        <v>0</v>
      </c>
      <c r="AH51" s="931" t="s">
        <v>3076</v>
      </c>
      <c r="AI51" s="932" t="s">
        <v>3077</v>
      </c>
      <c r="AJ51" s="820"/>
      <c r="AK51" s="820"/>
      <c r="AL51" s="821"/>
      <c r="AM51" s="931" t="s">
        <v>3078</v>
      </c>
      <c r="AN51" s="931" t="s">
        <v>3030</v>
      </c>
      <c r="AO51" s="827"/>
      <c r="AP51" s="820"/>
      <c r="AQ51" s="821"/>
      <c r="AR51" s="931" t="s">
        <v>3079</v>
      </c>
      <c r="AS51" s="931" t="s">
        <v>3032</v>
      </c>
      <c r="AT51" s="820">
        <v>4</v>
      </c>
      <c r="AU51" s="820">
        <v>4</v>
      </c>
      <c r="AV51" s="821">
        <v>1</v>
      </c>
      <c r="AW51" s="931" t="s">
        <v>3080</v>
      </c>
      <c r="AX51" s="931" t="s">
        <v>3081</v>
      </c>
      <c r="AY51" s="827"/>
      <c r="AZ51" s="820"/>
      <c r="BA51" s="821"/>
      <c r="BB51" s="829"/>
      <c r="BC51" s="830"/>
      <c r="BD51" s="820"/>
      <c r="BE51" s="820"/>
      <c r="BF51" s="821" t="e">
        <f t="shared" si="67"/>
        <v>#DIV/0!</v>
      </c>
      <c r="BG51" s="821"/>
      <c r="BH51" s="831"/>
      <c r="BI51" s="827"/>
      <c r="BJ51" s="820"/>
      <c r="BK51" s="821" t="e">
        <f t="shared" si="68"/>
        <v>#DIV/0!</v>
      </c>
      <c r="BL51" s="829"/>
      <c r="BM51" s="830"/>
      <c r="BN51" s="820"/>
      <c r="BO51" s="820"/>
      <c r="BP51" s="821" t="e">
        <f t="shared" si="69"/>
        <v>#DIV/0!</v>
      </c>
      <c r="BQ51" s="821"/>
      <c r="BR51" s="831"/>
      <c r="BS51" s="827"/>
      <c r="BT51" s="820"/>
      <c r="BU51" s="821" t="e">
        <f t="shared" si="70"/>
        <v>#DIV/0!</v>
      </c>
      <c r="BV51" s="821"/>
      <c r="BW51" s="831"/>
      <c r="BX51" s="820"/>
      <c r="BY51" s="820"/>
      <c r="BZ51" s="821" t="e">
        <f t="shared" si="71"/>
        <v>#DIV/0!</v>
      </c>
      <c r="CA51" s="821"/>
      <c r="CB51" s="831"/>
      <c r="CC51" s="832"/>
      <c r="CE51" s="893">
        <f t="shared" ref="CE51" si="73">+U51+Z51+AE51+AJ51+AO51+AT51+AY51+BD51+BI51+BN51+BS51+BX51</f>
        <v>4</v>
      </c>
      <c r="CF51" s="893">
        <f t="shared" si="72"/>
        <v>4</v>
      </c>
      <c r="CG51" s="848">
        <f t="shared" si="61"/>
        <v>1</v>
      </c>
      <c r="CH51" s="848">
        <f t="shared" si="62"/>
        <v>1</v>
      </c>
      <c r="CI51" s="848">
        <f t="shared" si="63"/>
        <v>1</v>
      </c>
      <c r="CJ51" s="848">
        <f t="shared" si="64"/>
        <v>1</v>
      </c>
    </row>
    <row r="52" spans="2:88" s="828" customFormat="1" ht="168" x14ac:dyDescent="0.25">
      <c r="B52" s="814" t="s">
        <v>3016</v>
      </c>
      <c r="C52" s="814" t="s">
        <v>3082</v>
      </c>
      <c r="D52" s="815" t="s">
        <v>3083</v>
      </c>
      <c r="E52" s="816" t="s">
        <v>3084</v>
      </c>
      <c r="F52" s="817" t="s">
        <v>3085</v>
      </c>
      <c r="G52" s="815" t="s">
        <v>3086</v>
      </c>
      <c r="H52" s="815" t="s">
        <v>3087</v>
      </c>
      <c r="I52" s="815" t="s">
        <v>3088</v>
      </c>
      <c r="J52" s="816" t="s">
        <v>2476</v>
      </c>
      <c r="K52" s="815" t="s">
        <v>3089</v>
      </c>
      <c r="L52" s="815" t="s">
        <v>3090</v>
      </c>
      <c r="M52" s="815" t="s">
        <v>3091</v>
      </c>
      <c r="N52" s="815" t="s">
        <v>2382</v>
      </c>
      <c r="O52" s="816" t="s">
        <v>2383</v>
      </c>
      <c r="P52" s="815" t="s">
        <v>3092</v>
      </c>
      <c r="Q52" s="818">
        <v>0.97</v>
      </c>
      <c r="R52" s="814" t="s">
        <v>3093</v>
      </c>
      <c r="S52" s="818">
        <v>0.98</v>
      </c>
      <c r="T52" s="819" t="s">
        <v>658</v>
      </c>
      <c r="U52" s="823"/>
      <c r="V52" s="823"/>
      <c r="W52" s="821"/>
      <c r="X52" s="931" t="s">
        <v>3094</v>
      </c>
      <c r="Y52" s="932" t="s">
        <v>2601</v>
      </c>
      <c r="Z52" s="820"/>
      <c r="AA52" s="820"/>
      <c r="AB52" s="821"/>
      <c r="AC52" s="931" t="s">
        <v>3095</v>
      </c>
      <c r="AD52" s="932" t="s">
        <v>2601</v>
      </c>
      <c r="AE52" s="820">
        <v>8821448656</v>
      </c>
      <c r="AF52" s="820">
        <v>10023953050</v>
      </c>
      <c r="AG52" s="821">
        <f t="shared" ref="AG52" si="74">+AE52/AF52</f>
        <v>0.88003690879218555</v>
      </c>
      <c r="AH52" s="931" t="s">
        <v>3096</v>
      </c>
      <c r="AI52" s="932" t="s">
        <v>3097</v>
      </c>
      <c r="AJ52" s="820"/>
      <c r="AK52" s="820"/>
      <c r="AL52" s="821"/>
      <c r="AM52" s="931" t="s">
        <v>3098</v>
      </c>
      <c r="AN52" s="931" t="s">
        <v>3099</v>
      </c>
      <c r="AO52" s="827"/>
      <c r="AP52" s="820"/>
      <c r="AQ52" s="821"/>
      <c r="AR52" s="931" t="s">
        <v>3100</v>
      </c>
      <c r="AS52" s="931" t="s">
        <v>3101</v>
      </c>
      <c r="AT52" s="820">
        <v>23304270156</v>
      </c>
      <c r="AU52" s="820">
        <v>24006521477</v>
      </c>
      <c r="AV52" s="821">
        <f t="shared" ref="AV52:AV59" si="75">+AT52/AU52</f>
        <v>0.97074747702732322</v>
      </c>
      <c r="AW52" s="931" t="s">
        <v>3102</v>
      </c>
      <c r="AX52" s="931" t="s">
        <v>3103</v>
      </c>
      <c r="AY52" s="827"/>
      <c r="AZ52" s="820"/>
      <c r="BA52" s="821"/>
      <c r="BB52" s="829"/>
      <c r="BC52" s="830"/>
      <c r="BD52" s="820"/>
      <c r="BE52" s="820"/>
      <c r="BF52" s="821"/>
      <c r="BG52" s="821"/>
      <c r="BH52" s="831"/>
      <c r="BI52" s="827"/>
      <c r="BJ52" s="820"/>
      <c r="BK52" s="821" t="e">
        <f>+(BI52*100)/BJ52/100</f>
        <v>#DIV/0!</v>
      </c>
      <c r="BL52" s="829"/>
      <c r="BM52" s="830"/>
      <c r="BN52" s="820"/>
      <c r="BO52" s="820"/>
      <c r="BP52" s="821"/>
      <c r="BQ52" s="821"/>
      <c r="BR52" s="831"/>
      <c r="BS52" s="827"/>
      <c r="BT52" s="820"/>
      <c r="BU52" s="821"/>
      <c r="BV52" s="821"/>
      <c r="BW52" s="831"/>
      <c r="BX52" s="820"/>
      <c r="BY52" s="820"/>
      <c r="BZ52" s="821" t="e">
        <f>+BX52/BY52</f>
        <v>#DIV/0!</v>
      </c>
      <c r="CA52" s="821"/>
      <c r="CB52" s="831"/>
      <c r="CC52" s="832"/>
      <c r="CE52" s="893">
        <v>23304270156</v>
      </c>
      <c r="CF52" s="893">
        <v>24006521477</v>
      </c>
      <c r="CG52" s="848">
        <f t="shared" si="61"/>
        <v>0.97074747702732322</v>
      </c>
      <c r="CH52" s="848">
        <f>CG52</f>
        <v>0.97074747702732322</v>
      </c>
      <c r="CI52" s="848">
        <f>S52</f>
        <v>0.98</v>
      </c>
      <c r="CJ52" s="848">
        <f t="shared" si="64"/>
        <v>0.9905586500278809</v>
      </c>
    </row>
    <row r="53" spans="2:88" s="828" customFormat="1" ht="155.25" customHeight="1" x14ac:dyDescent="0.25">
      <c r="B53" s="814" t="s">
        <v>3016</v>
      </c>
      <c r="C53" s="814" t="s">
        <v>3082</v>
      </c>
      <c r="D53" s="815" t="s">
        <v>3083</v>
      </c>
      <c r="E53" s="816" t="s">
        <v>3104</v>
      </c>
      <c r="F53" s="814" t="s">
        <v>3085</v>
      </c>
      <c r="G53" s="814" t="s">
        <v>3105</v>
      </c>
      <c r="H53" s="815" t="s">
        <v>3106</v>
      </c>
      <c r="I53" s="815" t="s">
        <v>3107</v>
      </c>
      <c r="J53" s="814" t="s">
        <v>2476</v>
      </c>
      <c r="K53" s="815" t="s">
        <v>3108</v>
      </c>
      <c r="L53" s="815" t="s">
        <v>3109</v>
      </c>
      <c r="M53" s="815" t="s">
        <v>3110</v>
      </c>
      <c r="N53" s="814" t="s">
        <v>2382</v>
      </c>
      <c r="O53" s="814" t="s">
        <v>2421</v>
      </c>
      <c r="P53" s="815" t="s">
        <v>3111</v>
      </c>
      <c r="Q53" s="871">
        <v>0.94</v>
      </c>
      <c r="R53" s="814" t="s">
        <v>3093</v>
      </c>
      <c r="S53" s="872">
        <v>0.97</v>
      </c>
      <c r="T53" s="873" t="s">
        <v>833</v>
      </c>
      <c r="U53" s="823">
        <v>6</v>
      </c>
      <c r="V53" s="823">
        <v>6</v>
      </c>
      <c r="W53" s="824">
        <f>+U53/V53</f>
        <v>1</v>
      </c>
      <c r="X53" s="861" t="s">
        <v>3112</v>
      </c>
      <c r="Y53" s="844" t="s">
        <v>2601</v>
      </c>
      <c r="Z53" s="823">
        <v>19</v>
      </c>
      <c r="AA53" s="823">
        <v>22</v>
      </c>
      <c r="AB53" s="824">
        <f>+Z53/AA53</f>
        <v>0.86363636363636365</v>
      </c>
      <c r="AC53" s="934" t="s">
        <v>3113</v>
      </c>
      <c r="AD53" s="844" t="s">
        <v>2601</v>
      </c>
      <c r="AE53" s="841">
        <v>20</v>
      </c>
      <c r="AF53" s="823">
        <v>22</v>
      </c>
      <c r="AG53" s="913">
        <f>+AE53/AF53</f>
        <v>0.90909090909090906</v>
      </c>
      <c r="AH53" s="861" t="s">
        <v>3114</v>
      </c>
      <c r="AI53" s="844" t="s">
        <v>3115</v>
      </c>
      <c r="AJ53" s="841">
        <v>23</v>
      </c>
      <c r="AK53" s="841">
        <v>23</v>
      </c>
      <c r="AL53" s="935">
        <f>+AJ53/AK53</f>
        <v>1</v>
      </c>
      <c r="AM53" s="881" t="s">
        <v>3116</v>
      </c>
      <c r="AN53" s="861" t="s">
        <v>3117</v>
      </c>
      <c r="AO53" s="841">
        <v>21</v>
      </c>
      <c r="AP53" s="936">
        <v>21</v>
      </c>
      <c r="AQ53" s="824">
        <f>+AO53/AP53</f>
        <v>1</v>
      </c>
      <c r="AR53" s="861" t="s">
        <v>3118</v>
      </c>
      <c r="AS53" s="861" t="s">
        <v>3101</v>
      </c>
      <c r="AT53" s="823">
        <v>21</v>
      </c>
      <c r="AU53" s="823">
        <v>21</v>
      </c>
      <c r="AV53" s="824">
        <f t="shared" si="75"/>
        <v>1</v>
      </c>
      <c r="AW53" s="881" t="s">
        <v>3119</v>
      </c>
      <c r="AX53" s="861" t="s">
        <v>3120</v>
      </c>
      <c r="AY53" s="845"/>
      <c r="AZ53" s="823"/>
      <c r="BA53" s="824"/>
      <c r="BB53" s="878"/>
      <c r="BC53" s="861"/>
      <c r="BD53" s="823"/>
      <c r="BE53" s="823"/>
      <c r="BF53" s="937">
        <v>0.90476190476190477</v>
      </c>
      <c r="BG53" s="861"/>
      <c r="BH53" s="863"/>
      <c r="BI53" s="845"/>
      <c r="BJ53" s="845"/>
      <c r="BK53" s="856" t="e">
        <f>+(BI53*100)/BJ53/100</f>
        <v>#DIV/0!</v>
      </c>
      <c r="BL53" s="878"/>
      <c r="BM53" s="824"/>
      <c r="BN53" s="823"/>
      <c r="BO53" s="823"/>
      <c r="BP53" s="824" t="e">
        <f>+BN53/BO53</f>
        <v>#DIV/0!</v>
      </c>
      <c r="BQ53" s="863"/>
      <c r="BR53" s="863"/>
      <c r="BS53" s="845"/>
      <c r="BT53" s="823"/>
      <c r="BU53" s="824" t="e">
        <f>+BS53/BT53</f>
        <v>#DIV/0!</v>
      </c>
      <c r="BV53" s="857"/>
      <c r="BW53" s="863"/>
      <c r="BX53" s="823"/>
      <c r="BY53" s="823"/>
      <c r="BZ53" s="824" t="e">
        <f>+BX53/BY53</f>
        <v>#DIV/0!</v>
      </c>
      <c r="CA53" s="863"/>
      <c r="CB53" s="863"/>
      <c r="CC53" s="938"/>
      <c r="CD53" s="939"/>
      <c r="CE53" s="833">
        <f>+U53+Z53+AE53+AJ53+AO53+AT53</f>
        <v>110</v>
      </c>
      <c r="CF53" s="833">
        <f>+V53+AA53+AF53+AK53+AP53+AU53</f>
        <v>115</v>
      </c>
      <c r="CG53" s="940">
        <f>CE53/CF53</f>
        <v>0.95652173913043481</v>
      </c>
      <c r="CH53" s="940">
        <f>CG53</f>
        <v>0.95652173913043481</v>
      </c>
      <c r="CI53" s="940">
        <f>S53</f>
        <v>0.97</v>
      </c>
      <c r="CJ53" s="940">
        <f>CH53/CI53</f>
        <v>0.98610488570147925</v>
      </c>
    </row>
    <row r="54" spans="2:88" s="828" customFormat="1" ht="240" customHeight="1" x14ac:dyDescent="0.25">
      <c r="B54" s="814" t="s">
        <v>3121</v>
      </c>
      <c r="C54" s="814" t="s">
        <v>1585</v>
      </c>
      <c r="D54" s="815" t="s">
        <v>2372</v>
      </c>
      <c r="E54" s="816" t="s">
        <v>3122</v>
      </c>
      <c r="F54" s="817" t="s">
        <v>2534</v>
      </c>
      <c r="G54" s="815" t="s">
        <v>3123</v>
      </c>
      <c r="H54" s="815" t="s">
        <v>3124</v>
      </c>
      <c r="I54" s="815" t="s">
        <v>3125</v>
      </c>
      <c r="J54" s="816" t="s">
        <v>2476</v>
      </c>
      <c r="K54" s="815" t="s">
        <v>3126</v>
      </c>
      <c r="L54" s="815" t="s">
        <v>3127</v>
      </c>
      <c r="M54" s="815" t="s">
        <v>3128</v>
      </c>
      <c r="N54" s="815" t="s">
        <v>2382</v>
      </c>
      <c r="O54" s="816" t="s">
        <v>2383</v>
      </c>
      <c r="P54" s="815" t="s">
        <v>3129</v>
      </c>
      <c r="Q54" s="818">
        <v>0.96</v>
      </c>
      <c r="R54" s="814" t="s">
        <v>2382</v>
      </c>
      <c r="S54" s="818">
        <v>1</v>
      </c>
      <c r="T54" s="819" t="s">
        <v>833</v>
      </c>
      <c r="U54" s="820"/>
      <c r="V54" s="820"/>
      <c r="W54" s="821"/>
      <c r="X54" s="826" t="s">
        <v>3130</v>
      </c>
      <c r="Y54" s="822" t="s">
        <v>3131</v>
      </c>
      <c r="Z54" s="823"/>
      <c r="AA54" s="823"/>
      <c r="AB54" s="824"/>
      <c r="AC54" s="826" t="s">
        <v>3132</v>
      </c>
      <c r="AD54" s="822" t="s">
        <v>3133</v>
      </c>
      <c r="AE54" s="823">
        <v>12</v>
      </c>
      <c r="AF54" s="823">
        <v>12</v>
      </c>
      <c r="AG54" s="824">
        <f>+AE54/AF54</f>
        <v>1</v>
      </c>
      <c r="AH54" s="826" t="s">
        <v>3134</v>
      </c>
      <c r="AI54" s="822" t="s">
        <v>3135</v>
      </c>
      <c r="AJ54" s="820"/>
      <c r="AK54" s="820"/>
      <c r="AL54" s="821" t="e">
        <f>+AJ54/AK54</f>
        <v>#DIV/0!</v>
      </c>
      <c r="AM54" s="826" t="s">
        <v>3136</v>
      </c>
      <c r="AN54" s="822" t="s">
        <v>3137</v>
      </c>
      <c r="AO54" s="820"/>
      <c r="AP54" s="820"/>
      <c r="AQ54" s="821" t="e">
        <f>+AO54/AP54</f>
        <v>#DIV/0!</v>
      </c>
      <c r="AR54" s="826" t="s">
        <v>3138</v>
      </c>
      <c r="AS54" s="822" t="s">
        <v>3139</v>
      </c>
      <c r="AT54" s="820">
        <v>3</v>
      </c>
      <c r="AU54" s="820">
        <v>3</v>
      </c>
      <c r="AV54" s="821">
        <f t="shared" si="75"/>
        <v>1</v>
      </c>
      <c r="AW54" s="826" t="s">
        <v>3140</v>
      </c>
      <c r="AX54" s="822" t="s">
        <v>3141</v>
      </c>
      <c r="AY54" s="820"/>
      <c r="AZ54" s="820"/>
      <c r="BA54" s="821" t="e">
        <f>+AY54/AZ54</f>
        <v>#DIV/0!</v>
      </c>
      <c r="BB54" s="829"/>
      <c r="BC54" s="830"/>
      <c r="BD54" s="820"/>
      <c r="BE54" s="820"/>
      <c r="BF54" s="821" t="e">
        <f>+BD54/BE54</f>
        <v>#DIV/0!</v>
      </c>
      <c r="BG54" s="821"/>
      <c r="BH54" s="831"/>
      <c r="BI54" s="827"/>
      <c r="BJ54" s="820"/>
      <c r="BK54" s="821" t="e">
        <f>+BI54/BJ54</f>
        <v>#DIV/0!</v>
      </c>
      <c r="BL54" s="829"/>
      <c r="BM54" s="830"/>
      <c r="BN54" s="820"/>
      <c r="BO54" s="820"/>
      <c r="BP54" s="821" t="e">
        <f>+BN54/BO54</f>
        <v>#DIV/0!</v>
      </c>
      <c r="BQ54" s="821"/>
      <c r="BR54" s="831"/>
      <c r="BS54" s="827"/>
      <c r="BT54" s="820"/>
      <c r="BU54" s="821" t="e">
        <f>+BS54/BT54</f>
        <v>#DIV/0!</v>
      </c>
      <c r="BV54" s="821"/>
      <c r="BW54" s="831"/>
      <c r="BX54" s="820"/>
      <c r="BY54" s="820"/>
      <c r="BZ54" s="821" t="e">
        <f>+BX54/BY54</f>
        <v>#DIV/0!</v>
      </c>
      <c r="CA54" s="821"/>
      <c r="CB54" s="831"/>
      <c r="CC54" s="832"/>
      <c r="CE54" s="893">
        <f t="shared" si="60"/>
        <v>15</v>
      </c>
      <c r="CF54" s="893">
        <f t="shared" si="60"/>
        <v>15</v>
      </c>
      <c r="CG54" s="848">
        <f t="shared" ref="CG54:CG62" si="76">+CE54/CF54</f>
        <v>1</v>
      </c>
      <c r="CH54" s="848">
        <f t="shared" ref="CH54:CH62" si="77">+CG54</f>
        <v>1</v>
      </c>
      <c r="CI54" s="848">
        <f t="shared" ref="CI54:CI62" si="78">+S54</f>
        <v>1</v>
      </c>
      <c r="CJ54" s="848">
        <f t="shared" ref="CJ54:CJ62" si="79">+CH54/CI54</f>
        <v>1</v>
      </c>
    </row>
    <row r="55" spans="2:88" s="828" customFormat="1" ht="409.5" x14ac:dyDescent="0.25">
      <c r="B55" s="814" t="s">
        <v>3121</v>
      </c>
      <c r="C55" s="814" t="s">
        <v>1585</v>
      </c>
      <c r="D55" s="815" t="s">
        <v>2372</v>
      </c>
      <c r="E55" s="816" t="s">
        <v>3142</v>
      </c>
      <c r="F55" s="817" t="s">
        <v>2534</v>
      </c>
      <c r="G55" s="815" t="s">
        <v>3143</v>
      </c>
      <c r="H55" s="815" t="s">
        <v>3144</v>
      </c>
      <c r="I55" s="815" t="s">
        <v>3145</v>
      </c>
      <c r="J55" s="816" t="s">
        <v>2476</v>
      </c>
      <c r="K55" s="815" t="s">
        <v>3146</v>
      </c>
      <c r="L55" s="815" t="s">
        <v>3147</v>
      </c>
      <c r="M55" s="815" t="s">
        <v>3148</v>
      </c>
      <c r="N55" s="815" t="s">
        <v>2382</v>
      </c>
      <c r="O55" s="816" t="s">
        <v>2383</v>
      </c>
      <c r="P55" s="815" t="s">
        <v>3149</v>
      </c>
      <c r="Q55" s="818" t="s">
        <v>1585</v>
      </c>
      <c r="R55" s="814" t="s">
        <v>2382</v>
      </c>
      <c r="S55" s="818">
        <v>1</v>
      </c>
      <c r="T55" s="819" t="s">
        <v>833</v>
      </c>
      <c r="U55" s="820"/>
      <c r="V55" s="820"/>
      <c r="W55" s="821"/>
      <c r="X55" s="932"/>
      <c r="Y55" s="932"/>
      <c r="Z55" s="820"/>
      <c r="AA55" s="820"/>
      <c r="AB55" s="821" t="e">
        <f>+Z55/AA55</f>
        <v>#DIV/0!</v>
      </c>
      <c r="AC55" s="932"/>
      <c r="AD55" s="932"/>
      <c r="AE55" s="845">
        <v>0</v>
      </c>
      <c r="AF55" s="823">
        <v>15</v>
      </c>
      <c r="AG55" s="824">
        <f>+AE55/AF55</f>
        <v>0</v>
      </c>
      <c r="AH55" s="822" t="s">
        <v>3150</v>
      </c>
      <c r="AI55" s="822" t="s">
        <v>3151</v>
      </c>
      <c r="AJ55" s="820"/>
      <c r="AK55" s="820"/>
      <c r="AL55" s="821" t="e">
        <f>+AJ55/AK55</f>
        <v>#DIV/0!</v>
      </c>
      <c r="AM55" s="822" t="s">
        <v>3152</v>
      </c>
      <c r="AN55" s="822" t="s">
        <v>3153</v>
      </c>
      <c r="AO55" s="820"/>
      <c r="AP55" s="820"/>
      <c r="AQ55" s="821" t="e">
        <f>+AO55/AP55</f>
        <v>#DIV/0!</v>
      </c>
      <c r="AR55" s="822" t="s">
        <v>3154</v>
      </c>
      <c r="AS55" s="826" t="s">
        <v>3155</v>
      </c>
      <c r="AT55" s="820">
        <v>0</v>
      </c>
      <c r="AU55" s="820">
        <v>15</v>
      </c>
      <c r="AV55" s="821">
        <f t="shared" si="75"/>
        <v>0</v>
      </c>
      <c r="AW55" s="941" t="s">
        <v>3156</v>
      </c>
      <c r="AX55" s="822" t="s">
        <v>3157</v>
      </c>
      <c r="AY55" s="820"/>
      <c r="AZ55" s="820"/>
      <c r="BA55" s="821" t="e">
        <f>+AY55/AZ55</f>
        <v>#DIV/0!</v>
      </c>
      <c r="BB55" s="829"/>
      <c r="BC55" s="830"/>
      <c r="BD55" s="820"/>
      <c r="BE55" s="820"/>
      <c r="BF55" s="821" t="e">
        <f>+BD55/BE55</f>
        <v>#DIV/0!</v>
      </c>
      <c r="BG55" s="821"/>
      <c r="BH55" s="831"/>
      <c r="BI55" s="827"/>
      <c r="BJ55" s="820"/>
      <c r="BK55" s="821" t="e">
        <f>+BI55/BJ55</f>
        <v>#DIV/0!</v>
      </c>
      <c r="BL55" s="829"/>
      <c r="BM55" s="830"/>
      <c r="BN55" s="820"/>
      <c r="BO55" s="820"/>
      <c r="BP55" s="821" t="e">
        <f>+BN55/BO55</f>
        <v>#DIV/0!</v>
      </c>
      <c r="BQ55" s="821"/>
      <c r="BR55" s="831"/>
      <c r="BS55" s="827"/>
      <c r="BT55" s="820"/>
      <c r="BU55" s="821" t="e">
        <f>+BS55/BT55</f>
        <v>#DIV/0!</v>
      </c>
      <c r="BV55" s="821"/>
      <c r="BW55" s="831"/>
      <c r="BX55" s="820"/>
      <c r="BY55" s="820"/>
      <c r="BZ55" s="821" t="e">
        <f>+BX55/BY55</f>
        <v>#DIV/0!</v>
      </c>
      <c r="CA55" s="821"/>
      <c r="CB55" s="831"/>
      <c r="CC55" s="832"/>
      <c r="CE55" s="893">
        <v>0</v>
      </c>
      <c r="CF55" s="893">
        <f t="shared" si="60"/>
        <v>30</v>
      </c>
      <c r="CG55" s="848">
        <f t="shared" si="76"/>
        <v>0</v>
      </c>
      <c r="CH55" s="848">
        <f t="shared" si="77"/>
        <v>0</v>
      </c>
      <c r="CI55" s="848">
        <f t="shared" si="78"/>
        <v>1</v>
      </c>
      <c r="CJ55" s="848">
        <f t="shared" si="79"/>
        <v>0</v>
      </c>
    </row>
    <row r="56" spans="2:88" s="828" customFormat="1" ht="243.75" customHeight="1" x14ac:dyDescent="0.25">
      <c r="B56" s="814" t="s">
        <v>3121</v>
      </c>
      <c r="C56" s="814" t="s">
        <v>1585</v>
      </c>
      <c r="D56" s="815" t="s">
        <v>2372</v>
      </c>
      <c r="E56" s="818" t="s">
        <v>3158</v>
      </c>
      <c r="F56" s="817" t="s">
        <v>2534</v>
      </c>
      <c r="G56" s="815" t="s">
        <v>3159</v>
      </c>
      <c r="H56" s="815" t="s">
        <v>3160</v>
      </c>
      <c r="I56" s="815" t="s">
        <v>3161</v>
      </c>
      <c r="J56" s="816" t="s">
        <v>2476</v>
      </c>
      <c r="K56" s="815" t="s">
        <v>3162</v>
      </c>
      <c r="L56" s="815" t="s">
        <v>3163</v>
      </c>
      <c r="M56" s="815" t="s">
        <v>3164</v>
      </c>
      <c r="N56" s="815" t="s">
        <v>2382</v>
      </c>
      <c r="O56" s="816" t="s">
        <v>2383</v>
      </c>
      <c r="P56" s="815" t="s">
        <v>3165</v>
      </c>
      <c r="Q56" s="818" t="s">
        <v>1585</v>
      </c>
      <c r="R56" s="814" t="s">
        <v>2382</v>
      </c>
      <c r="S56" s="818">
        <v>1</v>
      </c>
      <c r="T56" s="819" t="s">
        <v>833</v>
      </c>
      <c r="U56" s="820"/>
      <c r="V56" s="820"/>
      <c r="W56" s="821"/>
      <c r="X56" s="932"/>
      <c r="Y56" s="932"/>
      <c r="Z56" s="820"/>
      <c r="AA56" s="820"/>
      <c r="AB56" s="821" t="e">
        <f>+Z56/AA56</f>
        <v>#DIV/0!</v>
      </c>
      <c r="AC56" s="932"/>
      <c r="AD56" s="932"/>
      <c r="AE56" s="845">
        <v>39</v>
      </c>
      <c r="AF56" s="823">
        <v>161</v>
      </c>
      <c r="AG56" s="824">
        <f>+AE56/AF56</f>
        <v>0.24223602484472051</v>
      </c>
      <c r="AH56" s="822" t="s">
        <v>3166</v>
      </c>
      <c r="AI56" s="822" t="s">
        <v>3167</v>
      </c>
      <c r="AJ56" s="820"/>
      <c r="AK56" s="820"/>
      <c r="AL56" s="821" t="e">
        <f>+AJ56/AK56</f>
        <v>#DIV/0!</v>
      </c>
      <c r="AM56" s="822" t="s">
        <v>3168</v>
      </c>
      <c r="AN56" s="822" t="s">
        <v>3169</v>
      </c>
      <c r="AO56" s="820"/>
      <c r="AP56" s="820"/>
      <c r="AQ56" s="821" t="e">
        <f>+AO56/AP56</f>
        <v>#DIV/0!</v>
      </c>
      <c r="AR56" s="822" t="s">
        <v>3170</v>
      </c>
      <c r="AS56" s="826" t="s">
        <v>3171</v>
      </c>
      <c r="AT56" s="820">
        <v>182</v>
      </c>
      <c r="AU56" s="820">
        <v>236</v>
      </c>
      <c r="AV56" s="821">
        <f t="shared" si="75"/>
        <v>0.77118644067796616</v>
      </c>
      <c r="AW56" s="822" t="s">
        <v>3172</v>
      </c>
      <c r="AX56" s="822" t="s">
        <v>3173</v>
      </c>
      <c r="AY56" s="820"/>
      <c r="AZ56" s="820"/>
      <c r="BA56" s="821" t="e">
        <f>+AY56/AZ56</f>
        <v>#DIV/0!</v>
      </c>
      <c r="BB56" s="829"/>
      <c r="BC56" s="830"/>
      <c r="BD56" s="820"/>
      <c r="BE56" s="820"/>
      <c r="BF56" s="821" t="e">
        <f>+BD56/BE56</f>
        <v>#DIV/0!</v>
      </c>
      <c r="BG56" s="821"/>
      <c r="BH56" s="831"/>
      <c r="BI56" s="827"/>
      <c r="BJ56" s="820"/>
      <c r="BK56" s="821" t="e">
        <f>+BI56/BJ56</f>
        <v>#DIV/0!</v>
      </c>
      <c r="BL56" s="829"/>
      <c r="BM56" s="830"/>
      <c r="BN56" s="820"/>
      <c r="BO56" s="820"/>
      <c r="BP56" s="821" t="e">
        <f>+BN56/BO56</f>
        <v>#DIV/0!</v>
      </c>
      <c r="BQ56" s="821"/>
      <c r="BR56" s="831"/>
      <c r="BS56" s="827"/>
      <c r="BT56" s="820"/>
      <c r="BU56" s="821" t="e">
        <f>+BS56/BT56</f>
        <v>#DIV/0!</v>
      </c>
      <c r="BV56" s="821"/>
      <c r="BW56" s="831"/>
      <c r="BX56" s="820"/>
      <c r="BY56" s="820"/>
      <c r="BZ56" s="821" t="e">
        <f>+BX56/BY56</f>
        <v>#DIV/0!</v>
      </c>
      <c r="CA56" s="821"/>
      <c r="CB56" s="831"/>
      <c r="CC56" s="832"/>
      <c r="CE56" s="893">
        <f t="shared" si="60"/>
        <v>221</v>
      </c>
      <c r="CF56" s="893">
        <f t="shared" si="60"/>
        <v>397</v>
      </c>
      <c r="CG56" s="848">
        <f t="shared" si="76"/>
        <v>0.55667506297229219</v>
      </c>
      <c r="CH56" s="848">
        <f t="shared" si="77"/>
        <v>0.55667506297229219</v>
      </c>
      <c r="CI56" s="848">
        <f t="shared" si="78"/>
        <v>1</v>
      </c>
      <c r="CJ56" s="848">
        <f t="shared" si="79"/>
        <v>0.55667506297229219</v>
      </c>
    </row>
    <row r="57" spans="2:88" s="865" customFormat="1" ht="195" customHeight="1" x14ac:dyDescent="0.25">
      <c r="B57" s="853" t="s">
        <v>387</v>
      </c>
      <c r="C57" s="853" t="s">
        <v>1585</v>
      </c>
      <c r="D57" s="815" t="s">
        <v>3174</v>
      </c>
      <c r="E57" s="840" t="s">
        <v>3175</v>
      </c>
      <c r="F57" s="854" t="s">
        <v>3176</v>
      </c>
      <c r="G57" s="853" t="s">
        <v>3177</v>
      </c>
      <c r="H57" s="855" t="s">
        <v>3178</v>
      </c>
      <c r="I57" s="855" t="s">
        <v>3179</v>
      </c>
      <c r="J57" s="840" t="s">
        <v>2378</v>
      </c>
      <c r="K57" s="855" t="s">
        <v>3180</v>
      </c>
      <c r="L57" s="855" t="s">
        <v>3181</v>
      </c>
      <c r="M57" s="855" t="s">
        <v>3182</v>
      </c>
      <c r="N57" s="853" t="s">
        <v>2382</v>
      </c>
      <c r="O57" s="840" t="s">
        <v>2421</v>
      </c>
      <c r="P57" s="855" t="s">
        <v>3183</v>
      </c>
      <c r="Q57" s="856">
        <v>1</v>
      </c>
      <c r="R57" s="853" t="s">
        <v>2382</v>
      </c>
      <c r="S57" s="856">
        <v>0.9</v>
      </c>
      <c r="T57" s="816" t="s">
        <v>833</v>
      </c>
      <c r="U57" s="942">
        <v>27</v>
      </c>
      <c r="V57" s="942">
        <v>32</v>
      </c>
      <c r="W57" s="824">
        <f>U57/V57</f>
        <v>0.84375</v>
      </c>
      <c r="X57" s="863" t="s">
        <v>3184</v>
      </c>
      <c r="Y57" s="857" t="s">
        <v>3185</v>
      </c>
      <c r="Z57" s="942">
        <v>38</v>
      </c>
      <c r="AA57" s="942">
        <v>39</v>
      </c>
      <c r="AB57" s="824">
        <f>Z57/AA57</f>
        <v>0.97435897435897434</v>
      </c>
      <c r="AC57" s="863" t="s">
        <v>3186</v>
      </c>
      <c r="AD57" s="857" t="s">
        <v>3187</v>
      </c>
      <c r="AE57" s="942">
        <v>14</v>
      </c>
      <c r="AF57" s="942">
        <v>13</v>
      </c>
      <c r="AG57" s="824">
        <f>+AE57/AF57</f>
        <v>1.0769230769230769</v>
      </c>
      <c r="AH57" s="863" t="s">
        <v>3188</v>
      </c>
      <c r="AI57" s="899" t="s">
        <v>3189</v>
      </c>
      <c r="AJ57" s="942">
        <v>36</v>
      </c>
      <c r="AK57" s="942">
        <v>34</v>
      </c>
      <c r="AL57" s="824">
        <f>+AJ57/AK57</f>
        <v>1.0588235294117647</v>
      </c>
      <c r="AM57" s="863" t="s">
        <v>3190</v>
      </c>
      <c r="AN57" s="863" t="s">
        <v>3191</v>
      </c>
      <c r="AO57" s="942">
        <v>30</v>
      </c>
      <c r="AP57" s="942">
        <v>30</v>
      </c>
      <c r="AQ57" s="824">
        <f>+AO57/AP57</f>
        <v>1</v>
      </c>
      <c r="AR57" s="863" t="s">
        <v>3192</v>
      </c>
      <c r="AS57" s="863" t="s">
        <v>3193</v>
      </c>
      <c r="AT57" s="924">
        <v>56</v>
      </c>
      <c r="AU57" s="924">
        <v>59</v>
      </c>
      <c r="AV57" s="824">
        <f t="shared" si="75"/>
        <v>0.94915254237288138</v>
      </c>
      <c r="AW57" s="857" t="s">
        <v>3194</v>
      </c>
      <c r="AX57" s="863" t="s">
        <v>3195</v>
      </c>
      <c r="AY57" s="942"/>
      <c r="AZ57" s="942"/>
      <c r="BA57" s="824"/>
      <c r="BB57" s="863"/>
      <c r="BC57" s="863"/>
      <c r="BD57" s="942"/>
      <c r="BE57" s="942"/>
      <c r="BF57" s="824"/>
      <c r="BG57" s="863"/>
      <c r="BH57" s="863"/>
      <c r="BI57" s="942"/>
      <c r="BJ57" s="942"/>
      <c r="BK57" s="824"/>
      <c r="BL57" s="863"/>
      <c r="BM57" s="863"/>
      <c r="BN57" s="942"/>
      <c r="BO57" s="942"/>
      <c r="BP57" s="824"/>
      <c r="BQ57" s="857"/>
      <c r="BR57" s="899"/>
      <c r="BS57" s="942"/>
      <c r="BT57" s="942"/>
      <c r="BU57" s="824"/>
      <c r="BV57" s="863"/>
      <c r="BW57" s="899"/>
      <c r="BX57" s="942"/>
      <c r="BY57" s="942"/>
      <c r="BZ57" s="824"/>
      <c r="CA57" s="863"/>
      <c r="CB57" s="863"/>
      <c r="CC57" s="943"/>
      <c r="CE57" s="893">
        <f>+U57+Z57+AE57+AJ57+AO57+AT57+AY57+BD57+BI57+BN57+BS57+BX57</f>
        <v>201</v>
      </c>
      <c r="CF57" s="893">
        <f t="shared" si="31"/>
        <v>207</v>
      </c>
      <c r="CG57" s="848">
        <f t="shared" si="76"/>
        <v>0.97101449275362317</v>
      </c>
      <c r="CH57" s="848">
        <f t="shared" si="77"/>
        <v>0.97101449275362317</v>
      </c>
      <c r="CI57" s="848">
        <f t="shared" si="78"/>
        <v>0.9</v>
      </c>
      <c r="CJ57" s="848">
        <f t="shared" si="79"/>
        <v>1.0789049919484701</v>
      </c>
    </row>
    <row r="58" spans="2:88" s="828" customFormat="1" ht="261.75" customHeight="1" x14ac:dyDescent="0.25">
      <c r="B58" s="814" t="s">
        <v>387</v>
      </c>
      <c r="C58" s="814" t="s">
        <v>2723</v>
      </c>
      <c r="D58" s="815" t="s">
        <v>3174</v>
      </c>
      <c r="E58" s="814" t="s">
        <v>3196</v>
      </c>
      <c r="F58" s="817" t="s">
        <v>2534</v>
      </c>
      <c r="G58" s="815" t="s">
        <v>3197</v>
      </c>
      <c r="H58" s="815" t="s">
        <v>3198</v>
      </c>
      <c r="I58" s="815" t="s">
        <v>3199</v>
      </c>
      <c r="J58" s="816" t="s">
        <v>2476</v>
      </c>
      <c r="K58" s="944" t="s">
        <v>3200</v>
      </c>
      <c r="L58" s="815" t="s">
        <v>3201</v>
      </c>
      <c r="M58" s="815" t="s">
        <v>3202</v>
      </c>
      <c r="N58" s="814" t="s">
        <v>2382</v>
      </c>
      <c r="O58" s="816" t="s">
        <v>2480</v>
      </c>
      <c r="P58" s="815" t="s">
        <v>3203</v>
      </c>
      <c r="Q58" s="818" t="s">
        <v>365</v>
      </c>
      <c r="R58" s="814" t="s">
        <v>365</v>
      </c>
      <c r="S58" s="818">
        <v>0.9</v>
      </c>
      <c r="T58" s="816" t="s">
        <v>833</v>
      </c>
      <c r="U58" s="820"/>
      <c r="V58" s="820"/>
      <c r="W58" s="821"/>
      <c r="X58" s="829"/>
      <c r="Y58" s="830"/>
      <c r="Z58" s="820"/>
      <c r="AA58" s="820"/>
      <c r="AB58" s="821"/>
      <c r="AC58" s="821"/>
      <c r="AD58" s="831"/>
      <c r="AE58" s="827"/>
      <c r="AF58" s="820"/>
      <c r="AG58" s="821"/>
      <c r="AH58" s="844" t="s">
        <v>3204</v>
      </c>
      <c r="AI58" s="844" t="s">
        <v>3205</v>
      </c>
      <c r="AJ58" s="820"/>
      <c r="AK58" s="820"/>
      <c r="AL58" s="821"/>
      <c r="AM58" s="863" t="s">
        <v>3206</v>
      </c>
      <c r="AN58" s="844" t="s">
        <v>3207</v>
      </c>
      <c r="AO58" s="820"/>
      <c r="AP58" s="820"/>
      <c r="AQ58" s="821"/>
      <c r="AR58" s="844" t="s">
        <v>3208</v>
      </c>
      <c r="AS58" s="844" t="s">
        <v>3209</v>
      </c>
      <c r="AT58" s="824">
        <v>0.92</v>
      </c>
      <c r="AU58" s="824">
        <v>0.9</v>
      </c>
      <c r="AV58" s="824">
        <f t="shared" si="75"/>
        <v>1.0222222222222221</v>
      </c>
      <c r="AW58" s="863" t="s">
        <v>3210</v>
      </c>
      <c r="AX58" s="863" t="s">
        <v>2741</v>
      </c>
      <c r="AY58" s="827"/>
      <c r="AZ58" s="820"/>
      <c r="BA58" s="821" t="e">
        <f>+AY58/AZ58</f>
        <v>#DIV/0!</v>
      </c>
      <c r="BB58" s="829"/>
      <c r="BC58" s="830"/>
      <c r="BD58" s="820"/>
      <c r="BE58" s="820"/>
      <c r="BF58" s="821" t="e">
        <f>+BD58/BE58</f>
        <v>#DIV/0!</v>
      </c>
      <c r="BG58" s="821"/>
      <c r="BH58" s="831"/>
      <c r="BI58" s="827"/>
      <c r="BJ58" s="820"/>
      <c r="BK58" s="821" t="e">
        <f>+BI58/BJ58</f>
        <v>#DIV/0!</v>
      </c>
      <c r="BL58" s="829"/>
      <c r="BM58" s="830"/>
      <c r="BN58" s="820"/>
      <c r="BO58" s="820"/>
      <c r="BP58" s="821" t="e">
        <f>+BN58/BO58</f>
        <v>#DIV/0!</v>
      </c>
      <c r="BQ58" s="821"/>
      <c r="BR58" s="831"/>
      <c r="BS58" s="827"/>
      <c r="BT58" s="820"/>
      <c r="BU58" s="821" t="e">
        <f>+BS58/BT58</f>
        <v>#DIV/0!</v>
      </c>
      <c r="BV58" s="821"/>
      <c r="BW58" s="831"/>
      <c r="BX58" s="820"/>
      <c r="BY58" s="820"/>
      <c r="BZ58" s="821" t="e">
        <f>+BX58/BY58</f>
        <v>#DIV/0!</v>
      </c>
      <c r="CA58" s="821"/>
      <c r="CB58" s="831"/>
      <c r="CC58" s="832"/>
      <c r="CE58" s="834">
        <f>(+U58+Z58+AE58+AJ58+AO58+AT58+AY58+BD58+BI58+BN58+BS58+BX58)</f>
        <v>0.92</v>
      </c>
      <c r="CF58" s="834">
        <f>(+V58+AA58+AF58+AK58+AP58+AU58+AZ58+BE58+BJ58+BO58+BT58+BY58)</f>
        <v>0.9</v>
      </c>
      <c r="CG58" s="834">
        <f t="shared" si="76"/>
        <v>1.0222222222222221</v>
      </c>
      <c r="CH58" s="834">
        <f t="shared" si="77"/>
        <v>1.0222222222222221</v>
      </c>
      <c r="CI58" s="835">
        <f t="shared" si="78"/>
        <v>0.9</v>
      </c>
      <c r="CJ58" s="834">
        <f t="shared" si="79"/>
        <v>1.1358024691358024</v>
      </c>
    </row>
    <row r="59" spans="2:88" s="865" customFormat="1" ht="310.5" customHeight="1" x14ac:dyDescent="0.25">
      <c r="B59" s="853" t="s">
        <v>3211</v>
      </c>
      <c r="C59" s="853" t="s">
        <v>1585</v>
      </c>
      <c r="D59" s="945" t="s">
        <v>646</v>
      </c>
      <c r="E59" s="840" t="s">
        <v>3212</v>
      </c>
      <c r="F59" s="854" t="s">
        <v>3213</v>
      </c>
      <c r="G59" s="853" t="s">
        <v>3214</v>
      </c>
      <c r="H59" s="855" t="s">
        <v>3215</v>
      </c>
      <c r="I59" s="853" t="s">
        <v>3216</v>
      </c>
      <c r="J59" s="840" t="s">
        <v>2476</v>
      </c>
      <c r="K59" s="855" t="s">
        <v>3217</v>
      </c>
      <c r="L59" s="855" t="s">
        <v>3218</v>
      </c>
      <c r="M59" s="946" t="s">
        <v>3219</v>
      </c>
      <c r="N59" s="853" t="s">
        <v>2382</v>
      </c>
      <c r="O59" s="840" t="s">
        <v>2421</v>
      </c>
      <c r="P59" s="855" t="s">
        <v>3220</v>
      </c>
      <c r="Q59" s="856" t="s">
        <v>365</v>
      </c>
      <c r="R59" s="853" t="s">
        <v>365</v>
      </c>
      <c r="S59" s="856">
        <v>1</v>
      </c>
      <c r="T59" s="918" t="s">
        <v>658</v>
      </c>
      <c r="U59" s="823"/>
      <c r="V59" s="823"/>
      <c r="W59" s="824"/>
      <c r="X59" s="915"/>
      <c r="Y59" s="844"/>
      <c r="Z59" s="823"/>
      <c r="AA59" s="823"/>
      <c r="AB59" s="824"/>
      <c r="AC59" s="824"/>
      <c r="AD59" s="863"/>
      <c r="AE59" s="845">
        <v>290</v>
      </c>
      <c r="AF59" s="823">
        <v>300</v>
      </c>
      <c r="AG59" s="824">
        <f>+AE59/AF59</f>
        <v>0.96666666666666667</v>
      </c>
      <c r="AH59" s="844" t="s">
        <v>3221</v>
      </c>
      <c r="AI59" s="877" t="s">
        <v>3222</v>
      </c>
      <c r="AJ59" s="823">
        <v>0</v>
      </c>
      <c r="AK59" s="823">
        <v>480</v>
      </c>
      <c r="AL59" s="824">
        <f>+AJ59/AK59</f>
        <v>0</v>
      </c>
      <c r="AM59" s="844" t="s">
        <v>3223</v>
      </c>
      <c r="AN59" s="899" t="s">
        <v>3224</v>
      </c>
      <c r="AO59" s="845">
        <v>0</v>
      </c>
      <c r="AP59" s="823">
        <v>750</v>
      </c>
      <c r="AQ59" s="824">
        <f>+AO59/AP59</f>
        <v>0</v>
      </c>
      <c r="AR59" s="844" t="s">
        <v>3225</v>
      </c>
      <c r="AS59" s="899" t="s">
        <v>3226</v>
      </c>
      <c r="AT59" s="823">
        <v>162</v>
      </c>
      <c r="AU59" s="823">
        <v>930</v>
      </c>
      <c r="AV59" s="824">
        <f t="shared" si="75"/>
        <v>0.17419354838709677</v>
      </c>
      <c r="AW59" s="844" t="s">
        <v>3227</v>
      </c>
      <c r="AX59" s="863" t="s">
        <v>3228</v>
      </c>
      <c r="AY59" s="845"/>
      <c r="AZ59" s="823">
        <v>1200</v>
      </c>
      <c r="BA59" s="824"/>
      <c r="BB59" s="915"/>
      <c r="BC59" s="844"/>
      <c r="BD59" s="823"/>
      <c r="BE59" s="823"/>
      <c r="BF59" s="824"/>
      <c r="BG59" s="824"/>
      <c r="BH59" s="863"/>
      <c r="BI59" s="845"/>
      <c r="BJ59" s="823"/>
      <c r="BK59" s="824"/>
      <c r="BL59" s="915"/>
      <c r="BM59" s="844"/>
      <c r="BN59" s="947"/>
      <c r="BO59" s="947"/>
      <c r="BP59" s="824"/>
      <c r="BQ59" s="863"/>
      <c r="BR59" s="863"/>
      <c r="BS59" s="845"/>
      <c r="BT59" s="823"/>
      <c r="BU59" s="863"/>
      <c r="BV59" s="863"/>
      <c r="BW59" s="863"/>
      <c r="BX59" s="823"/>
      <c r="BY59" s="823"/>
      <c r="BZ59" s="824"/>
      <c r="CA59" s="948"/>
      <c r="CB59" s="863"/>
      <c r="CC59" s="864"/>
      <c r="CE59" s="846">
        <f>+U59+Z59+AE59+AJ59+AO59+AT59+AY59+BD59+BI59+BN59+BS59+BX59</f>
        <v>452</v>
      </c>
      <c r="CF59" s="846">
        <f>+AZ59</f>
        <v>1200</v>
      </c>
      <c r="CG59" s="848">
        <f t="shared" si="76"/>
        <v>0.37666666666666665</v>
      </c>
      <c r="CH59" s="848">
        <f t="shared" si="77"/>
        <v>0.37666666666666665</v>
      </c>
      <c r="CI59" s="848">
        <f t="shared" si="78"/>
        <v>1</v>
      </c>
      <c r="CJ59" s="848">
        <f t="shared" si="79"/>
        <v>0.37666666666666665</v>
      </c>
    </row>
    <row r="60" spans="2:88" s="828" customFormat="1" ht="306" customHeight="1" x14ac:dyDescent="0.25">
      <c r="B60" s="814" t="s">
        <v>522</v>
      </c>
      <c r="C60" s="814" t="s">
        <v>3229</v>
      </c>
      <c r="D60" s="815" t="s">
        <v>2372</v>
      </c>
      <c r="E60" s="816" t="s">
        <v>3230</v>
      </c>
      <c r="F60" s="817" t="s">
        <v>3231</v>
      </c>
      <c r="G60" s="815" t="s">
        <v>3232</v>
      </c>
      <c r="H60" s="815" t="s">
        <v>3233</v>
      </c>
      <c r="I60" s="815" t="s">
        <v>3234</v>
      </c>
      <c r="J60" s="816" t="s">
        <v>2476</v>
      </c>
      <c r="K60" s="878" t="s">
        <v>3235</v>
      </c>
      <c r="L60" s="815" t="s">
        <v>3236</v>
      </c>
      <c r="M60" s="815" t="s">
        <v>3237</v>
      </c>
      <c r="N60" s="814" t="s">
        <v>2382</v>
      </c>
      <c r="O60" s="816" t="s">
        <v>2383</v>
      </c>
      <c r="P60" s="815" t="s">
        <v>3238</v>
      </c>
      <c r="Q60" s="818">
        <v>0.89</v>
      </c>
      <c r="R60" s="814" t="s">
        <v>2382</v>
      </c>
      <c r="S60" s="818">
        <v>0.85</v>
      </c>
      <c r="T60" s="819" t="s">
        <v>376</v>
      </c>
      <c r="U60" s="820"/>
      <c r="V60" s="820"/>
      <c r="W60" s="821"/>
      <c r="X60" s="844" t="s">
        <v>3239</v>
      </c>
      <c r="Y60" s="844" t="s">
        <v>3240</v>
      </c>
      <c r="Z60" s="820"/>
      <c r="AA60" s="820"/>
      <c r="AB60" s="821"/>
      <c r="AC60" s="844" t="s">
        <v>3241</v>
      </c>
      <c r="AD60" s="844" t="s">
        <v>3240</v>
      </c>
      <c r="AE60" s="823">
        <v>5386</v>
      </c>
      <c r="AF60" s="823">
        <v>5856</v>
      </c>
      <c r="AG60" s="824">
        <f t="shared" ref="AG60:AG80" si="80">+AE60/AF60</f>
        <v>0.91974043715846998</v>
      </c>
      <c r="AH60" s="844" t="s">
        <v>3242</v>
      </c>
      <c r="AI60" s="844" t="s">
        <v>3243</v>
      </c>
      <c r="AJ60" s="820"/>
      <c r="AK60" s="820"/>
      <c r="AL60" s="821"/>
      <c r="AM60" s="844" t="s">
        <v>3244</v>
      </c>
      <c r="AN60" s="844" t="s">
        <v>3245</v>
      </c>
      <c r="AO60" s="820"/>
      <c r="AP60" s="820"/>
      <c r="AQ60" s="821"/>
      <c r="AR60" s="863" t="s">
        <v>3246</v>
      </c>
      <c r="AS60" s="844" t="s">
        <v>3247</v>
      </c>
      <c r="AT60" s="823">
        <v>0</v>
      </c>
      <c r="AU60" s="823">
        <v>0</v>
      </c>
      <c r="AV60" s="824">
        <v>0</v>
      </c>
      <c r="AW60" s="869" t="s">
        <v>3248</v>
      </c>
      <c r="AX60" s="844" t="s">
        <v>3249</v>
      </c>
      <c r="AY60" s="820"/>
      <c r="AZ60" s="820"/>
      <c r="BA60" s="821" t="e">
        <f t="shared" ref="BA60:BA80" si="81">+AY60/AZ60</f>
        <v>#DIV/0!</v>
      </c>
      <c r="BB60" s="829"/>
      <c r="BC60" s="830"/>
      <c r="BD60" s="820"/>
      <c r="BE60" s="820"/>
      <c r="BF60" s="821" t="e">
        <f t="shared" ref="BF60:BF80" si="82">+BD60/BE60</f>
        <v>#DIV/0!</v>
      </c>
      <c r="BG60" s="821"/>
      <c r="BH60" s="831"/>
      <c r="BI60" s="827"/>
      <c r="BJ60" s="820"/>
      <c r="BK60" s="821" t="e">
        <f t="shared" ref="BK60:BK80" si="83">+BI60/BJ60</f>
        <v>#DIV/0!</v>
      </c>
      <c r="BL60" s="829"/>
      <c r="BM60" s="830"/>
      <c r="BN60" s="820"/>
      <c r="BO60" s="820"/>
      <c r="BP60" s="821" t="e">
        <f t="shared" ref="BP60:BP80" si="84">+BN60/BO60</f>
        <v>#DIV/0!</v>
      </c>
      <c r="BQ60" s="821"/>
      <c r="BR60" s="831"/>
      <c r="BS60" s="827"/>
      <c r="BT60" s="820"/>
      <c r="BU60" s="821" t="e">
        <f t="shared" ref="BU60:BU80" si="85">+BS60/BT60</f>
        <v>#DIV/0!</v>
      </c>
      <c r="BV60" s="821"/>
      <c r="BW60" s="831"/>
      <c r="BX60" s="820"/>
      <c r="BY60" s="820"/>
      <c r="BZ60" s="821" t="e">
        <f t="shared" ref="BZ60:BZ81" si="86">+BX60/BY60</f>
        <v>#DIV/0!</v>
      </c>
      <c r="CA60" s="821"/>
      <c r="CB60" s="831"/>
      <c r="CC60" s="832"/>
      <c r="CE60" s="846">
        <f>AE60+AT60</f>
        <v>5386</v>
      </c>
      <c r="CF60" s="846">
        <f>AF60+AU60</f>
        <v>5856</v>
      </c>
      <c r="CG60" s="909">
        <f t="shared" si="76"/>
        <v>0.91974043715846998</v>
      </c>
      <c r="CH60" s="909">
        <f t="shared" si="77"/>
        <v>0.91974043715846998</v>
      </c>
      <c r="CI60" s="909">
        <f t="shared" si="78"/>
        <v>0.85</v>
      </c>
      <c r="CJ60" s="909">
        <f t="shared" si="79"/>
        <v>1.0820475731276118</v>
      </c>
    </row>
    <row r="61" spans="2:88" s="828" customFormat="1" ht="276" x14ac:dyDescent="0.25">
      <c r="B61" s="853" t="s">
        <v>3211</v>
      </c>
      <c r="C61" s="853" t="s">
        <v>577</v>
      </c>
      <c r="D61" s="815" t="s">
        <v>2551</v>
      </c>
      <c r="E61" s="816" t="s">
        <v>3250</v>
      </c>
      <c r="F61" s="817" t="s">
        <v>2534</v>
      </c>
      <c r="G61" s="815" t="s">
        <v>3251</v>
      </c>
      <c r="H61" s="815" t="s">
        <v>3252</v>
      </c>
      <c r="I61" s="815" t="s">
        <v>3253</v>
      </c>
      <c r="J61" s="816" t="s">
        <v>2476</v>
      </c>
      <c r="K61" s="815" t="s">
        <v>3254</v>
      </c>
      <c r="L61" s="815" t="s">
        <v>3255</v>
      </c>
      <c r="M61" s="815" t="s">
        <v>3256</v>
      </c>
      <c r="N61" s="815" t="s">
        <v>2382</v>
      </c>
      <c r="O61" s="816" t="s">
        <v>2383</v>
      </c>
      <c r="P61" s="815" t="s">
        <v>3257</v>
      </c>
      <c r="Q61" s="818">
        <v>0.49</v>
      </c>
      <c r="R61" s="814" t="s">
        <v>2459</v>
      </c>
      <c r="S61" s="818">
        <v>0.5</v>
      </c>
      <c r="T61" s="814" t="s">
        <v>833</v>
      </c>
      <c r="U61" s="827"/>
      <c r="V61" s="820"/>
      <c r="W61" s="821"/>
      <c r="X61" s="822" t="s">
        <v>3258</v>
      </c>
      <c r="Y61" s="822" t="s">
        <v>3259</v>
      </c>
      <c r="Z61" s="820"/>
      <c r="AA61" s="820"/>
      <c r="AB61" s="821"/>
      <c r="AC61" s="822" t="s">
        <v>3260</v>
      </c>
      <c r="AD61" s="822" t="s">
        <v>3261</v>
      </c>
      <c r="AE61" s="827">
        <v>488</v>
      </c>
      <c r="AF61" s="820">
        <v>804</v>
      </c>
      <c r="AG61" s="821">
        <f t="shared" si="80"/>
        <v>0.60696517412935325</v>
      </c>
      <c r="AH61" s="822" t="s">
        <v>3262</v>
      </c>
      <c r="AI61" s="822" t="s">
        <v>3263</v>
      </c>
      <c r="AJ61" s="820"/>
      <c r="AK61" s="820"/>
      <c r="AL61" s="821" t="e">
        <f t="shared" ref="AL61:AL80" si="87">+AJ61/AK61</f>
        <v>#DIV/0!</v>
      </c>
      <c r="AM61" s="822" t="s">
        <v>3264</v>
      </c>
      <c r="AN61" s="826" t="s">
        <v>2446</v>
      </c>
      <c r="AO61" s="827"/>
      <c r="AP61" s="820"/>
      <c r="AQ61" s="821" t="e">
        <f t="shared" ref="AQ61:AQ80" si="88">+AO61/AP61</f>
        <v>#DIV/0!</v>
      </c>
      <c r="AR61" s="941" t="s">
        <v>3265</v>
      </c>
      <c r="AS61" s="826" t="s">
        <v>3266</v>
      </c>
      <c r="AT61" s="820">
        <v>245</v>
      </c>
      <c r="AU61" s="820">
        <v>399</v>
      </c>
      <c r="AV61" s="949">
        <f t="shared" ref="AV61:AV80" si="89">+AT61/AU61</f>
        <v>0.61403508771929827</v>
      </c>
      <c r="AW61" s="826" t="s">
        <v>3267</v>
      </c>
      <c r="AX61" s="826" t="s">
        <v>3268</v>
      </c>
      <c r="AY61" s="827"/>
      <c r="AZ61" s="820"/>
      <c r="BA61" s="821" t="e">
        <f t="shared" si="81"/>
        <v>#DIV/0!</v>
      </c>
      <c r="BB61" s="829"/>
      <c r="BC61" s="830"/>
      <c r="BD61" s="820"/>
      <c r="BE61" s="820"/>
      <c r="BF61" s="821" t="e">
        <f t="shared" si="82"/>
        <v>#DIV/0!</v>
      </c>
      <c r="BG61" s="821"/>
      <c r="BH61" s="831"/>
      <c r="BI61" s="827"/>
      <c r="BJ61" s="820"/>
      <c r="BK61" s="821" t="e">
        <f t="shared" si="83"/>
        <v>#DIV/0!</v>
      </c>
      <c r="BL61" s="829"/>
      <c r="BM61" s="830"/>
      <c r="BN61" s="820"/>
      <c r="BO61" s="820"/>
      <c r="BP61" s="821" t="e">
        <f t="shared" si="84"/>
        <v>#DIV/0!</v>
      </c>
      <c r="BQ61" s="821"/>
      <c r="BR61" s="831"/>
      <c r="BS61" s="827"/>
      <c r="BT61" s="820"/>
      <c r="BU61" s="821" t="e">
        <f t="shared" si="85"/>
        <v>#DIV/0!</v>
      </c>
      <c r="BV61" s="821"/>
      <c r="BW61" s="831"/>
      <c r="BX61" s="820"/>
      <c r="BY61" s="820"/>
      <c r="BZ61" s="821" t="e">
        <f t="shared" si="86"/>
        <v>#DIV/0!</v>
      </c>
      <c r="CA61" s="821"/>
      <c r="CB61" s="831"/>
      <c r="CC61" s="832"/>
      <c r="CE61" s="846">
        <f t="shared" ref="CE61:CF61" si="90">+U61+Z61+AE61+AJ61+AO61+AT61+AY61+BD61+BI61+BN61+BS61+BX61</f>
        <v>733</v>
      </c>
      <c r="CF61" s="846">
        <f t="shared" si="90"/>
        <v>1203</v>
      </c>
      <c r="CG61" s="848">
        <f t="shared" si="76"/>
        <v>0.60931005818786366</v>
      </c>
      <c r="CH61" s="848">
        <f t="shared" si="77"/>
        <v>0.60931005818786366</v>
      </c>
      <c r="CI61" s="848">
        <f t="shared" si="78"/>
        <v>0.5</v>
      </c>
      <c r="CJ61" s="848">
        <f t="shared" si="79"/>
        <v>1.2186201163757273</v>
      </c>
    </row>
    <row r="62" spans="2:88" s="828" customFormat="1" ht="180" x14ac:dyDescent="0.25">
      <c r="B62" s="814" t="s">
        <v>522</v>
      </c>
      <c r="C62" s="814" t="s">
        <v>3269</v>
      </c>
      <c r="D62" s="815" t="s">
        <v>646</v>
      </c>
      <c r="E62" s="816" t="s">
        <v>3270</v>
      </c>
      <c r="F62" s="817" t="s">
        <v>2534</v>
      </c>
      <c r="G62" s="815" t="s">
        <v>3271</v>
      </c>
      <c r="H62" s="815" t="s">
        <v>3272</v>
      </c>
      <c r="I62" s="815" t="s">
        <v>3273</v>
      </c>
      <c r="J62" s="816" t="s">
        <v>2476</v>
      </c>
      <c r="K62" s="815" t="s">
        <v>3274</v>
      </c>
      <c r="L62" s="815" t="s">
        <v>3275</v>
      </c>
      <c r="M62" s="815" t="s">
        <v>3276</v>
      </c>
      <c r="N62" s="815" t="s">
        <v>2382</v>
      </c>
      <c r="O62" s="816" t="s">
        <v>2421</v>
      </c>
      <c r="P62" s="815" t="s">
        <v>3277</v>
      </c>
      <c r="Q62" s="818">
        <v>0.182</v>
      </c>
      <c r="R62" s="814" t="s">
        <v>2382</v>
      </c>
      <c r="S62" s="818">
        <v>0.3</v>
      </c>
      <c r="T62" s="819" t="s">
        <v>658</v>
      </c>
      <c r="U62" s="823">
        <v>32</v>
      </c>
      <c r="V62" s="823">
        <v>238</v>
      </c>
      <c r="W62" s="821">
        <f t="shared" ref="W62:W79" si="91">+U62/V62</f>
        <v>0.13445378151260504</v>
      </c>
      <c r="X62" s="908" t="s">
        <v>3278</v>
      </c>
      <c r="Y62" s="830" t="s">
        <v>3279</v>
      </c>
      <c r="Z62" s="823">
        <v>333</v>
      </c>
      <c r="AA62" s="823">
        <v>1563</v>
      </c>
      <c r="AB62" s="821">
        <f t="shared" ref="AB62:AB80" si="92">+Z62/AA62</f>
        <v>0.21305182341650672</v>
      </c>
      <c r="AC62" s="896" t="s">
        <v>3280</v>
      </c>
      <c r="AD62" s="831" t="s">
        <v>3281</v>
      </c>
      <c r="AE62" s="845">
        <v>804</v>
      </c>
      <c r="AF62" s="823">
        <v>4328</v>
      </c>
      <c r="AG62" s="824">
        <f t="shared" si="80"/>
        <v>0.18576709796672827</v>
      </c>
      <c r="AH62" s="908" t="s">
        <v>3282</v>
      </c>
      <c r="AI62" s="889" t="s">
        <v>3283</v>
      </c>
      <c r="AJ62" s="867">
        <v>1600</v>
      </c>
      <c r="AK62" s="867">
        <v>7597</v>
      </c>
      <c r="AL62" s="824">
        <f t="shared" si="87"/>
        <v>0.21060945109911808</v>
      </c>
      <c r="AM62" s="908" t="s">
        <v>3284</v>
      </c>
      <c r="AN62" s="889" t="s">
        <v>3285</v>
      </c>
      <c r="AO62" s="845">
        <v>2587</v>
      </c>
      <c r="AP62" s="823">
        <v>12231</v>
      </c>
      <c r="AQ62" s="824">
        <f t="shared" si="88"/>
        <v>0.2115117324830349</v>
      </c>
      <c r="AR62" s="908" t="s">
        <v>3286</v>
      </c>
      <c r="AS62" s="889" t="s">
        <v>3287</v>
      </c>
      <c r="AT62" s="823">
        <v>3757</v>
      </c>
      <c r="AU62" s="823">
        <v>16675</v>
      </c>
      <c r="AV62" s="824">
        <f t="shared" si="89"/>
        <v>0.22530734632683658</v>
      </c>
      <c r="AW62" s="908" t="s">
        <v>3288</v>
      </c>
      <c r="AX62" s="889" t="s">
        <v>3289</v>
      </c>
      <c r="AY62" s="827"/>
      <c r="AZ62" s="820"/>
      <c r="BA62" s="821" t="e">
        <f t="shared" si="81"/>
        <v>#DIV/0!</v>
      </c>
      <c r="BB62" s="829"/>
      <c r="BC62" s="830"/>
      <c r="BD62" s="820"/>
      <c r="BE62" s="820"/>
      <c r="BF62" s="821" t="e">
        <f t="shared" si="82"/>
        <v>#DIV/0!</v>
      </c>
      <c r="BG62" s="821"/>
      <c r="BH62" s="831"/>
      <c r="BI62" s="827"/>
      <c r="BJ62" s="820"/>
      <c r="BK62" s="821" t="e">
        <f t="shared" si="83"/>
        <v>#DIV/0!</v>
      </c>
      <c r="BL62" s="829"/>
      <c r="BM62" s="830"/>
      <c r="BN62" s="820"/>
      <c r="BO62" s="820"/>
      <c r="BP62" s="821" t="e">
        <f t="shared" si="84"/>
        <v>#DIV/0!</v>
      </c>
      <c r="BQ62" s="821"/>
      <c r="BR62" s="831"/>
      <c r="BS62" s="827"/>
      <c r="BT62" s="820"/>
      <c r="BU62" s="821" t="e">
        <f t="shared" si="85"/>
        <v>#DIV/0!</v>
      </c>
      <c r="BV62" s="821"/>
      <c r="BW62" s="831"/>
      <c r="BX62" s="820"/>
      <c r="BY62" s="820"/>
      <c r="BZ62" s="821" t="e">
        <f t="shared" si="86"/>
        <v>#DIV/0!</v>
      </c>
      <c r="CA62" s="821"/>
      <c r="CB62" s="831"/>
      <c r="CC62" s="832"/>
      <c r="CE62" s="950">
        <f>AT62</f>
        <v>3757</v>
      </c>
      <c r="CF62" s="950">
        <f>AU62</f>
        <v>16675</v>
      </c>
      <c r="CG62" s="834">
        <f t="shared" si="76"/>
        <v>0.22530734632683658</v>
      </c>
      <c r="CH62" s="834">
        <f t="shared" si="77"/>
        <v>0.22530734632683658</v>
      </c>
      <c r="CI62" s="835">
        <f t="shared" si="78"/>
        <v>0.3</v>
      </c>
      <c r="CJ62" s="834">
        <f t="shared" si="79"/>
        <v>0.75102448775612196</v>
      </c>
    </row>
    <row r="63" spans="2:88" s="828" customFormat="1" ht="264" x14ac:dyDescent="0.25">
      <c r="B63" s="814" t="s">
        <v>522</v>
      </c>
      <c r="C63" s="814" t="s">
        <v>3290</v>
      </c>
      <c r="D63" s="815" t="s">
        <v>694</v>
      </c>
      <c r="E63" s="816" t="s">
        <v>3291</v>
      </c>
      <c r="F63" s="817" t="s">
        <v>3292</v>
      </c>
      <c r="G63" s="815" t="s">
        <v>3293</v>
      </c>
      <c r="H63" s="815" t="s">
        <v>3294</v>
      </c>
      <c r="I63" s="815" t="s">
        <v>3295</v>
      </c>
      <c r="J63" s="816" t="s">
        <v>2476</v>
      </c>
      <c r="K63" s="815" t="s">
        <v>3296</v>
      </c>
      <c r="L63" s="815" t="s">
        <v>3297</v>
      </c>
      <c r="M63" s="815" t="s">
        <v>3298</v>
      </c>
      <c r="N63" s="815" t="s">
        <v>2459</v>
      </c>
      <c r="O63" s="840" t="s">
        <v>2480</v>
      </c>
      <c r="P63" s="815" t="s">
        <v>3299</v>
      </c>
      <c r="Q63" s="818">
        <v>1</v>
      </c>
      <c r="R63" s="814" t="s">
        <v>2382</v>
      </c>
      <c r="S63" s="818">
        <v>1</v>
      </c>
      <c r="T63" s="814" t="s">
        <v>833</v>
      </c>
      <c r="U63" s="820"/>
      <c r="V63" s="820"/>
      <c r="W63" s="821" t="e">
        <f t="shared" si="91"/>
        <v>#DIV/0!</v>
      </c>
      <c r="X63" s="951" t="s">
        <v>3300</v>
      </c>
      <c r="Y63" s="952" t="s">
        <v>3301</v>
      </c>
      <c r="Z63" s="820"/>
      <c r="AA63" s="820"/>
      <c r="AB63" s="821" t="e">
        <f t="shared" si="92"/>
        <v>#DIV/0!</v>
      </c>
      <c r="AC63" s="951" t="s">
        <v>3302</v>
      </c>
      <c r="AD63" s="952" t="s">
        <v>3301</v>
      </c>
      <c r="AE63" s="827"/>
      <c r="AF63" s="820"/>
      <c r="AG63" s="821" t="e">
        <f t="shared" si="80"/>
        <v>#DIV/0!</v>
      </c>
      <c r="AH63" s="951" t="s">
        <v>3303</v>
      </c>
      <c r="AI63" s="889" t="s">
        <v>3304</v>
      </c>
      <c r="AJ63" s="820"/>
      <c r="AK63" s="820"/>
      <c r="AL63" s="821" t="e">
        <f t="shared" si="87"/>
        <v>#DIV/0!</v>
      </c>
      <c r="AM63" s="953" t="s">
        <v>3305</v>
      </c>
      <c r="AN63" s="890" t="s">
        <v>3306</v>
      </c>
      <c r="AO63" s="827"/>
      <c r="AP63" s="820"/>
      <c r="AQ63" s="821" t="e">
        <f t="shared" si="88"/>
        <v>#DIV/0!</v>
      </c>
      <c r="AR63" s="951" t="s">
        <v>3307</v>
      </c>
      <c r="AS63" s="830" t="s">
        <v>3308</v>
      </c>
      <c r="AT63" s="820"/>
      <c r="AU63" s="820">
        <v>2863</v>
      </c>
      <c r="AV63" s="821">
        <f t="shared" si="89"/>
        <v>0</v>
      </c>
      <c r="AW63" s="821"/>
      <c r="AX63" s="863" t="s">
        <v>3309</v>
      </c>
      <c r="AY63" s="827"/>
      <c r="AZ63" s="820"/>
      <c r="BA63" s="821" t="e">
        <f t="shared" si="81"/>
        <v>#DIV/0!</v>
      </c>
      <c r="BB63" s="829"/>
      <c r="BC63" s="830"/>
      <c r="BD63" s="820"/>
      <c r="BE63" s="820"/>
      <c r="BF63" s="821" t="e">
        <f t="shared" si="82"/>
        <v>#DIV/0!</v>
      </c>
      <c r="BG63" s="821"/>
      <c r="BH63" s="831"/>
      <c r="BI63" s="827"/>
      <c r="BJ63" s="820"/>
      <c r="BK63" s="821" t="e">
        <f t="shared" si="83"/>
        <v>#DIV/0!</v>
      </c>
      <c r="BL63" s="829"/>
      <c r="BM63" s="830"/>
      <c r="BN63" s="820"/>
      <c r="BO63" s="820"/>
      <c r="BP63" s="821" t="e">
        <f t="shared" si="84"/>
        <v>#DIV/0!</v>
      </c>
      <c r="BQ63" s="821"/>
      <c r="BR63" s="831"/>
      <c r="BS63" s="827"/>
      <c r="BT63" s="820"/>
      <c r="BU63" s="821" t="e">
        <f t="shared" si="85"/>
        <v>#DIV/0!</v>
      </c>
      <c r="BV63" s="821"/>
      <c r="BW63" s="831"/>
      <c r="BX63" s="820"/>
      <c r="BY63" s="820"/>
      <c r="BZ63" s="821" t="e">
        <f t="shared" si="86"/>
        <v>#DIV/0!</v>
      </c>
      <c r="CA63" s="821"/>
      <c r="CB63" s="831"/>
      <c r="CC63" s="832"/>
      <c r="CE63" s="846">
        <f t="shared" ref="CE63:CF65" si="93">+U63+Z63+AE63+AJ63+AO63+AT63+AY63+BD63+BI63+BN63+BS63+BX63</f>
        <v>0</v>
      </c>
      <c r="CF63" s="846">
        <f t="shared" si="93"/>
        <v>2863</v>
      </c>
      <c r="CG63" s="834">
        <f>+CE63/CF63</f>
        <v>0</v>
      </c>
      <c r="CH63" s="834">
        <f>+CG63</f>
        <v>0</v>
      </c>
      <c r="CI63" s="835">
        <f>+S63</f>
        <v>1</v>
      </c>
      <c r="CJ63" s="834">
        <f>+CH63/CI63</f>
        <v>0</v>
      </c>
    </row>
    <row r="64" spans="2:88" s="828" customFormat="1" ht="240" x14ac:dyDescent="0.25">
      <c r="B64" s="814" t="s">
        <v>522</v>
      </c>
      <c r="C64" s="814" t="s">
        <v>3290</v>
      </c>
      <c r="D64" s="815" t="s">
        <v>694</v>
      </c>
      <c r="E64" s="816" t="s">
        <v>3310</v>
      </c>
      <c r="F64" s="817" t="s">
        <v>3292</v>
      </c>
      <c r="G64" s="815" t="s">
        <v>3311</v>
      </c>
      <c r="H64" s="815" t="s">
        <v>3312</v>
      </c>
      <c r="I64" s="815" t="s">
        <v>3313</v>
      </c>
      <c r="J64" s="816" t="s">
        <v>2476</v>
      </c>
      <c r="K64" s="855" t="s">
        <v>3314</v>
      </c>
      <c r="L64" s="815" t="s">
        <v>3315</v>
      </c>
      <c r="M64" s="855" t="s">
        <v>3316</v>
      </c>
      <c r="N64" s="815" t="s">
        <v>2459</v>
      </c>
      <c r="O64" s="840" t="s">
        <v>2480</v>
      </c>
      <c r="P64" s="815" t="s">
        <v>3317</v>
      </c>
      <c r="Q64" s="818">
        <v>0.11</v>
      </c>
      <c r="R64" s="814" t="s">
        <v>2382</v>
      </c>
      <c r="S64" s="818">
        <v>1</v>
      </c>
      <c r="T64" s="814" t="s">
        <v>833</v>
      </c>
      <c r="U64" s="820"/>
      <c r="V64" s="820"/>
      <c r="W64" s="821" t="e">
        <f t="shared" si="91"/>
        <v>#DIV/0!</v>
      </c>
      <c r="X64" s="951" t="s">
        <v>3318</v>
      </c>
      <c r="Y64" s="952" t="s">
        <v>3301</v>
      </c>
      <c r="Z64" s="820"/>
      <c r="AA64" s="820"/>
      <c r="AB64" s="821" t="e">
        <f t="shared" si="92"/>
        <v>#DIV/0!</v>
      </c>
      <c r="AC64" s="951" t="s">
        <v>3319</v>
      </c>
      <c r="AD64" s="952" t="s">
        <v>3320</v>
      </c>
      <c r="AE64" s="827"/>
      <c r="AF64" s="820"/>
      <c r="AG64" s="821" t="e">
        <f t="shared" si="80"/>
        <v>#DIV/0!</v>
      </c>
      <c r="AH64" s="951" t="s">
        <v>3321</v>
      </c>
      <c r="AI64" s="954" t="s">
        <v>3304</v>
      </c>
      <c r="AJ64" s="820"/>
      <c r="AK64" s="820"/>
      <c r="AL64" s="821" t="e">
        <f t="shared" si="87"/>
        <v>#DIV/0!</v>
      </c>
      <c r="AM64" s="953" t="s">
        <v>3322</v>
      </c>
      <c r="AN64" s="890" t="s">
        <v>3306</v>
      </c>
      <c r="AO64" s="827"/>
      <c r="AP64" s="820"/>
      <c r="AQ64" s="821" t="e">
        <f t="shared" si="88"/>
        <v>#DIV/0!</v>
      </c>
      <c r="AR64" s="951" t="s">
        <v>3323</v>
      </c>
      <c r="AS64" s="830" t="s">
        <v>3308</v>
      </c>
      <c r="AT64" s="820"/>
      <c r="AU64" s="820">
        <v>5590</v>
      </c>
      <c r="AV64" s="821">
        <f t="shared" si="89"/>
        <v>0</v>
      </c>
      <c r="AW64" s="821"/>
      <c r="AX64" s="863" t="s">
        <v>3324</v>
      </c>
      <c r="AY64" s="827"/>
      <c r="AZ64" s="820"/>
      <c r="BA64" s="821" t="e">
        <f t="shared" si="81"/>
        <v>#DIV/0!</v>
      </c>
      <c r="BB64" s="829"/>
      <c r="BC64" s="830"/>
      <c r="BD64" s="820"/>
      <c r="BE64" s="820"/>
      <c r="BF64" s="821" t="e">
        <f t="shared" si="82"/>
        <v>#DIV/0!</v>
      </c>
      <c r="BG64" s="821"/>
      <c r="BH64" s="831"/>
      <c r="BI64" s="827"/>
      <c r="BJ64" s="820"/>
      <c r="BK64" s="821" t="e">
        <f t="shared" si="83"/>
        <v>#DIV/0!</v>
      </c>
      <c r="BL64" s="829"/>
      <c r="BM64" s="830"/>
      <c r="BN64" s="820"/>
      <c r="BO64" s="820"/>
      <c r="BP64" s="821" t="e">
        <f t="shared" si="84"/>
        <v>#DIV/0!</v>
      </c>
      <c r="BQ64" s="821"/>
      <c r="BR64" s="831"/>
      <c r="BS64" s="827"/>
      <c r="BT64" s="820"/>
      <c r="BU64" s="821" t="e">
        <f t="shared" si="85"/>
        <v>#DIV/0!</v>
      </c>
      <c r="BV64" s="821"/>
      <c r="BW64" s="831"/>
      <c r="BX64" s="820"/>
      <c r="BY64" s="820"/>
      <c r="BZ64" s="821" t="e">
        <f t="shared" si="86"/>
        <v>#DIV/0!</v>
      </c>
      <c r="CA64" s="821"/>
      <c r="CB64" s="831"/>
      <c r="CC64" s="832"/>
      <c r="CE64" s="846">
        <f t="shared" si="93"/>
        <v>0</v>
      </c>
      <c r="CF64" s="846">
        <f t="shared" si="93"/>
        <v>5590</v>
      </c>
      <c r="CG64" s="834">
        <f>+CE64/CF64</f>
        <v>0</v>
      </c>
      <c r="CH64" s="834">
        <f>+CG64</f>
        <v>0</v>
      </c>
      <c r="CI64" s="835">
        <f>+S64</f>
        <v>1</v>
      </c>
      <c r="CJ64" s="834">
        <f>+CH64/CI64</f>
        <v>0</v>
      </c>
    </row>
    <row r="65" spans="2:88" s="828" customFormat="1" ht="240" x14ac:dyDescent="0.25">
      <c r="B65" s="814" t="s">
        <v>522</v>
      </c>
      <c r="C65" s="814" t="s">
        <v>3290</v>
      </c>
      <c r="D65" s="815" t="s">
        <v>694</v>
      </c>
      <c r="E65" s="816" t="s">
        <v>3325</v>
      </c>
      <c r="F65" s="817" t="s">
        <v>3292</v>
      </c>
      <c r="G65" s="815" t="s">
        <v>3326</v>
      </c>
      <c r="H65" s="815" t="s">
        <v>3327</v>
      </c>
      <c r="I65" s="815" t="s">
        <v>3328</v>
      </c>
      <c r="J65" s="816" t="s">
        <v>2476</v>
      </c>
      <c r="K65" s="815" t="s">
        <v>3329</v>
      </c>
      <c r="L65" s="815" t="s">
        <v>3330</v>
      </c>
      <c r="M65" s="815" t="s">
        <v>3331</v>
      </c>
      <c r="N65" s="815" t="s">
        <v>2459</v>
      </c>
      <c r="O65" s="840" t="s">
        <v>2480</v>
      </c>
      <c r="P65" s="815" t="s">
        <v>3332</v>
      </c>
      <c r="Q65" s="818" t="s">
        <v>88</v>
      </c>
      <c r="R65" s="814" t="s">
        <v>88</v>
      </c>
      <c r="S65" s="818">
        <v>0.35</v>
      </c>
      <c r="T65" s="814" t="s">
        <v>833</v>
      </c>
      <c r="U65" s="820"/>
      <c r="V65" s="820"/>
      <c r="W65" s="821" t="e">
        <f t="shared" si="91"/>
        <v>#DIV/0!</v>
      </c>
      <c r="X65" s="953" t="s">
        <v>3333</v>
      </c>
      <c r="Y65" s="952" t="s">
        <v>3301</v>
      </c>
      <c r="Z65" s="820"/>
      <c r="AA65" s="820"/>
      <c r="AB65" s="821" t="e">
        <f t="shared" si="92"/>
        <v>#DIV/0!</v>
      </c>
      <c r="AC65" s="953" t="s">
        <v>3334</v>
      </c>
      <c r="AD65" s="952" t="s">
        <v>3301</v>
      </c>
      <c r="AE65" s="827"/>
      <c r="AF65" s="820"/>
      <c r="AG65" s="821" t="e">
        <f t="shared" si="80"/>
        <v>#DIV/0!</v>
      </c>
      <c r="AH65" s="951" t="s">
        <v>3335</v>
      </c>
      <c r="AI65" s="954" t="s">
        <v>3304</v>
      </c>
      <c r="AJ65" s="820"/>
      <c r="AK65" s="820"/>
      <c r="AL65" s="821" t="e">
        <f t="shared" si="87"/>
        <v>#DIV/0!</v>
      </c>
      <c r="AM65" s="953" t="s">
        <v>3336</v>
      </c>
      <c r="AN65" s="890" t="s">
        <v>3306</v>
      </c>
      <c r="AO65" s="827"/>
      <c r="AP65" s="820"/>
      <c r="AQ65" s="821" t="e">
        <f t="shared" si="88"/>
        <v>#DIV/0!</v>
      </c>
      <c r="AR65" s="951" t="s">
        <v>3337</v>
      </c>
      <c r="AS65" s="830" t="s">
        <v>3308</v>
      </c>
      <c r="AT65" s="820"/>
      <c r="AU65" s="820">
        <v>16677</v>
      </c>
      <c r="AV65" s="821">
        <f t="shared" si="89"/>
        <v>0</v>
      </c>
      <c r="AW65" s="821"/>
      <c r="AX65" s="863" t="s">
        <v>3324</v>
      </c>
      <c r="AY65" s="827"/>
      <c r="AZ65" s="820"/>
      <c r="BA65" s="821" t="e">
        <f t="shared" si="81"/>
        <v>#DIV/0!</v>
      </c>
      <c r="BB65" s="829"/>
      <c r="BC65" s="830"/>
      <c r="BD65" s="820"/>
      <c r="BE65" s="820"/>
      <c r="BF65" s="821" t="e">
        <f t="shared" si="82"/>
        <v>#DIV/0!</v>
      </c>
      <c r="BG65" s="821"/>
      <c r="BH65" s="831"/>
      <c r="BI65" s="827"/>
      <c r="BJ65" s="820"/>
      <c r="BK65" s="821" t="e">
        <f t="shared" si="83"/>
        <v>#DIV/0!</v>
      </c>
      <c r="BL65" s="829"/>
      <c r="BM65" s="830"/>
      <c r="BN65" s="820"/>
      <c r="BO65" s="820"/>
      <c r="BP65" s="821" t="e">
        <f t="shared" si="84"/>
        <v>#DIV/0!</v>
      </c>
      <c r="BQ65" s="821"/>
      <c r="BR65" s="831"/>
      <c r="BS65" s="827"/>
      <c r="BT65" s="820"/>
      <c r="BU65" s="821" t="e">
        <f t="shared" si="85"/>
        <v>#DIV/0!</v>
      </c>
      <c r="BV65" s="821"/>
      <c r="BW65" s="831"/>
      <c r="BX65" s="820"/>
      <c r="BY65" s="820"/>
      <c r="BZ65" s="821" t="e">
        <f t="shared" si="86"/>
        <v>#DIV/0!</v>
      </c>
      <c r="CA65" s="821"/>
      <c r="CB65" s="831"/>
      <c r="CC65" s="832"/>
      <c r="CE65" s="846">
        <f t="shared" si="93"/>
        <v>0</v>
      </c>
      <c r="CF65" s="846">
        <f t="shared" si="93"/>
        <v>16677</v>
      </c>
      <c r="CG65" s="834">
        <f>+CE65/CF65</f>
        <v>0</v>
      </c>
      <c r="CH65" s="834">
        <f>+CG65</f>
        <v>0</v>
      </c>
      <c r="CI65" s="835">
        <f>+S65</f>
        <v>0.35</v>
      </c>
      <c r="CJ65" s="834">
        <f>+CH65/CI65</f>
        <v>0</v>
      </c>
    </row>
    <row r="66" spans="2:88" s="828" customFormat="1" ht="228" hidden="1" x14ac:dyDescent="0.25">
      <c r="B66" s="814" t="s">
        <v>522</v>
      </c>
      <c r="C66" s="814" t="s">
        <v>3290</v>
      </c>
      <c r="D66" s="815" t="s">
        <v>694</v>
      </c>
      <c r="E66" s="816" t="s">
        <v>3338</v>
      </c>
      <c r="F66" s="817" t="s">
        <v>3292</v>
      </c>
      <c r="G66" s="815" t="s">
        <v>3339</v>
      </c>
      <c r="H66" s="815" t="s">
        <v>3340</v>
      </c>
      <c r="I66" s="815" t="s">
        <v>3341</v>
      </c>
      <c r="J66" s="816" t="s">
        <v>2378</v>
      </c>
      <c r="K66" s="815" t="s">
        <v>3342</v>
      </c>
      <c r="L66" s="815" t="s">
        <v>3343</v>
      </c>
      <c r="M66" s="815" t="s">
        <v>3344</v>
      </c>
      <c r="N66" s="815" t="s">
        <v>2382</v>
      </c>
      <c r="O66" s="816" t="s">
        <v>2693</v>
      </c>
      <c r="P66" s="815" t="s">
        <v>3345</v>
      </c>
      <c r="Q66" s="818" t="s">
        <v>88</v>
      </c>
      <c r="R66" s="814" t="s">
        <v>88</v>
      </c>
      <c r="S66" s="818">
        <v>0.38</v>
      </c>
      <c r="T66" s="814" t="s">
        <v>833</v>
      </c>
      <c r="U66" s="820"/>
      <c r="V66" s="820"/>
      <c r="W66" s="821" t="e">
        <f t="shared" si="91"/>
        <v>#DIV/0!</v>
      </c>
      <c r="X66" s="951" t="s">
        <v>3346</v>
      </c>
      <c r="Y66" s="952" t="s">
        <v>3301</v>
      </c>
      <c r="Z66" s="820"/>
      <c r="AA66" s="820"/>
      <c r="AB66" s="821" t="e">
        <f t="shared" si="92"/>
        <v>#DIV/0!</v>
      </c>
      <c r="AC66" s="951" t="s">
        <v>3347</v>
      </c>
      <c r="AD66" s="952" t="s">
        <v>3301</v>
      </c>
      <c r="AE66" s="827"/>
      <c r="AF66" s="820"/>
      <c r="AG66" s="821" t="e">
        <f t="shared" si="80"/>
        <v>#DIV/0!</v>
      </c>
      <c r="AH66" s="951" t="s">
        <v>3348</v>
      </c>
      <c r="AI66" s="954" t="s">
        <v>3304</v>
      </c>
      <c r="AJ66" s="820"/>
      <c r="AK66" s="820"/>
      <c r="AL66" s="821" t="e">
        <f t="shared" si="87"/>
        <v>#DIV/0!</v>
      </c>
      <c r="AM66" s="953" t="s">
        <v>3349</v>
      </c>
      <c r="AN66" s="890" t="s">
        <v>3350</v>
      </c>
      <c r="AO66" s="827"/>
      <c r="AP66" s="820"/>
      <c r="AQ66" s="821" t="e">
        <f t="shared" si="88"/>
        <v>#DIV/0!</v>
      </c>
      <c r="AR66" s="951" t="s">
        <v>3351</v>
      </c>
      <c r="AS66" s="830" t="s">
        <v>3308</v>
      </c>
      <c r="AT66" s="820"/>
      <c r="AU66" s="820">
        <v>346</v>
      </c>
      <c r="AV66" s="821">
        <f t="shared" si="89"/>
        <v>0</v>
      </c>
      <c r="AW66" s="821"/>
      <c r="AX66" s="863" t="s">
        <v>3309</v>
      </c>
      <c r="AY66" s="827"/>
      <c r="AZ66" s="820"/>
      <c r="BA66" s="821" t="e">
        <f t="shared" si="81"/>
        <v>#DIV/0!</v>
      </c>
      <c r="BB66" s="829"/>
      <c r="BC66" s="830"/>
      <c r="BD66" s="820"/>
      <c r="BE66" s="820"/>
      <c r="BF66" s="821" t="e">
        <f t="shared" si="82"/>
        <v>#DIV/0!</v>
      </c>
      <c r="BG66" s="821"/>
      <c r="BH66" s="831"/>
      <c r="BI66" s="827"/>
      <c r="BJ66" s="820"/>
      <c r="BK66" s="821" t="e">
        <f t="shared" si="83"/>
        <v>#DIV/0!</v>
      </c>
      <c r="BL66" s="829"/>
      <c r="BM66" s="830"/>
      <c r="BN66" s="820"/>
      <c r="BO66" s="820"/>
      <c r="BP66" s="821" t="e">
        <f t="shared" si="84"/>
        <v>#DIV/0!</v>
      </c>
      <c r="BQ66" s="821"/>
      <c r="BR66" s="831"/>
      <c r="BS66" s="827"/>
      <c r="BT66" s="820"/>
      <c r="BU66" s="821" t="e">
        <f t="shared" si="85"/>
        <v>#DIV/0!</v>
      </c>
      <c r="BV66" s="821"/>
      <c r="BW66" s="831"/>
      <c r="BX66" s="820"/>
      <c r="BY66" s="820"/>
      <c r="BZ66" s="821" t="e">
        <f t="shared" si="86"/>
        <v>#DIV/0!</v>
      </c>
      <c r="CA66" s="821"/>
      <c r="CB66" s="831"/>
      <c r="CC66" s="832"/>
      <c r="CE66" s="846"/>
      <c r="CF66" s="846"/>
      <c r="CG66" s="834"/>
      <c r="CH66" s="834"/>
      <c r="CI66" s="835"/>
      <c r="CJ66" s="834"/>
    </row>
    <row r="67" spans="2:88" s="828" customFormat="1" ht="261.75" customHeight="1" x14ac:dyDescent="0.25">
      <c r="B67" s="814" t="s">
        <v>522</v>
      </c>
      <c r="C67" s="814" t="s">
        <v>3352</v>
      </c>
      <c r="D67" s="815" t="s">
        <v>646</v>
      </c>
      <c r="E67" s="814" t="s">
        <v>3353</v>
      </c>
      <c r="F67" s="817" t="s">
        <v>2534</v>
      </c>
      <c r="G67" s="815" t="s">
        <v>3354</v>
      </c>
      <c r="H67" s="815" t="s">
        <v>3355</v>
      </c>
      <c r="I67" s="815" t="s">
        <v>3356</v>
      </c>
      <c r="J67" s="816" t="s">
        <v>2476</v>
      </c>
      <c r="K67" s="944" t="s">
        <v>3357</v>
      </c>
      <c r="L67" s="815" t="s">
        <v>3358</v>
      </c>
      <c r="M67" s="815" t="s">
        <v>3359</v>
      </c>
      <c r="N67" s="814" t="s">
        <v>2382</v>
      </c>
      <c r="O67" s="816" t="s">
        <v>2421</v>
      </c>
      <c r="P67" s="815" t="s">
        <v>3360</v>
      </c>
      <c r="Q67" s="818">
        <v>0.82</v>
      </c>
      <c r="R67" s="814" t="s">
        <v>2382</v>
      </c>
      <c r="S67" s="818">
        <v>1</v>
      </c>
      <c r="T67" s="816" t="s">
        <v>833</v>
      </c>
      <c r="U67" s="820">
        <v>49048</v>
      </c>
      <c r="V67" s="820">
        <v>42708</v>
      </c>
      <c r="W67" s="821">
        <f t="shared" si="91"/>
        <v>1.148449939121476</v>
      </c>
      <c r="X67" s="829" t="s">
        <v>3361</v>
      </c>
      <c r="Y67" s="830" t="s">
        <v>3362</v>
      </c>
      <c r="Z67" s="820">
        <v>31978</v>
      </c>
      <c r="AA67" s="820">
        <v>40767</v>
      </c>
      <c r="AB67" s="821">
        <f>+Z67/AA67</f>
        <v>0.7844089582260162</v>
      </c>
      <c r="AC67" s="821" t="s">
        <v>3363</v>
      </c>
      <c r="AD67" s="831" t="s">
        <v>3362</v>
      </c>
      <c r="AE67" s="827">
        <v>39639</v>
      </c>
      <c r="AF67" s="820">
        <v>33461</v>
      </c>
      <c r="AG67" s="821">
        <f>+AE67/AF67</f>
        <v>1.1846328561609036</v>
      </c>
      <c r="AH67" s="844" t="s">
        <v>3364</v>
      </c>
      <c r="AI67" s="844" t="s">
        <v>3362</v>
      </c>
      <c r="AJ67" s="820">
        <v>41753</v>
      </c>
      <c r="AK67" s="820">
        <v>43638</v>
      </c>
      <c r="AL67" s="821">
        <f t="shared" si="87"/>
        <v>0.95680370319446351</v>
      </c>
      <c r="AM67" s="863" t="s">
        <v>3365</v>
      </c>
      <c r="AN67" s="844" t="s">
        <v>3366</v>
      </c>
      <c r="AO67" s="820">
        <v>44136</v>
      </c>
      <c r="AP67" s="820">
        <v>43261</v>
      </c>
      <c r="AQ67" s="821">
        <f t="shared" si="88"/>
        <v>1.0202260696701417</v>
      </c>
      <c r="AR67" s="844" t="s">
        <v>3367</v>
      </c>
      <c r="AS67" s="844" t="s">
        <v>3368</v>
      </c>
      <c r="AT67" s="824">
        <v>47015</v>
      </c>
      <c r="AU67" s="824">
        <v>49538</v>
      </c>
      <c r="AV67" s="824">
        <f t="shared" si="89"/>
        <v>0.94906940126771366</v>
      </c>
      <c r="AW67" s="863" t="s">
        <v>3369</v>
      </c>
      <c r="AX67" s="863" t="s">
        <v>3370</v>
      </c>
      <c r="AY67" s="827"/>
      <c r="AZ67" s="820"/>
      <c r="BA67" s="821" t="e">
        <f t="shared" si="81"/>
        <v>#DIV/0!</v>
      </c>
      <c r="BB67" s="829"/>
      <c r="BC67" s="830"/>
      <c r="BD67" s="820"/>
      <c r="BE67" s="820"/>
      <c r="BF67" s="821" t="e">
        <f t="shared" si="82"/>
        <v>#DIV/0!</v>
      </c>
      <c r="BG67" s="821"/>
      <c r="BH67" s="831"/>
      <c r="BI67" s="827"/>
      <c r="BJ67" s="820"/>
      <c r="BK67" s="821" t="e">
        <f t="shared" si="83"/>
        <v>#DIV/0!</v>
      </c>
      <c r="BL67" s="829"/>
      <c r="BM67" s="830"/>
      <c r="BN67" s="820"/>
      <c r="BO67" s="820"/>
      <c r="BP67" s="821" t="e">
        <f t="shared" si="84"/>
        <v>#DIV/0!</v>
      </c>
      <c r="BQ67" s="821"/>
      <c r="BR67" s="831"/>
      <c r="BS67" s="827"/>
      <c r="BT67" s="820"/>
      <c r="BU67" s="821" t="e">
        <f t="shared" si="85"/>
        <v>#DIV/0!</v>
      </c>
      <c r="BV67" s="821"/>
      <c r="BW67" s="831"/>
      <c r="BX67" s="820"/>
      <c r="BY67" s="820"/>
      <c r="BZ67" s="821" t="e">
        <f t="shared" si="86"/>
        <v>#DIV/0!</v>
      </c>
      <c r="CA67" s="821"/>
      <c r="CB67" s="831"/>
      <c r="CC67" s="832"/>
      <c r="CE67" s="846">
        <f t="shared" ref="CE67:CF71" si="94">+U67+Z67+AE67+AJ67+AO67+AT67+AY67+BD67+BI67+BN67+BS67+BX67</f>
        <v>253569</v>
      </c>
      <c r="CF67" s="846">
        <f t="shared" si="94"/>
        <v>253373</v>
      </c>
      <c r="CG67" s="834">
        <f>+CE67/CF67</f>
        <v>1.0007735630868324</v>
      </c>
      <c r="CH67" s="834">
        <f>+CG67</f>
        <v>1.0007735630868324</v>
      </c>
      <c r="CI67" s="835">
        <f>+S67</f>
        <v>1</v>
      </c>
      <c r="CJ67" s="834">
        <f>+CH67/CI67</f>
        <v>1.0007735630868324</v>
      </c>
    </row>
    <row r="68" spans="2:88" s="865" customFormat="1" ht="192" hidden="1" x14ac:dyDescent="0.25">
      <c r="B68" s="853" t="s">
        <v>522</v>
      </c>
      <c r="C68" s="853" t="s">
        <v>3352</v>
      </c>
      <c r="D68" s="855" t="s">
        <v>646</v>
      </c>
      <c r="E68" s="840" t="s">
        <v>3371</v>
      </c>
      <c r="F68" s="854" t="s">
        <v>2534</v>
      </c>
      <c r="G68" s="853" t="s">
        <v>3372</v>
      </c>
      <c r="H68" s="853" t="s">
        <v>3373</v>
      </c>
      <c r="I68" s="853" t="s">
        <v>3356</v>
      </c>
      <c r="J68" s="840" t="s">
        <v>2378</v>
      </c>
      <c r="K68" s="853" t="s">
        <v>3374</v>
      </c>
      <c r="L68" s="853" t="s">
        <v>3375</v>
      </c>
      <c r="M68" s="853" t="s">
        <v>3376</v>
      </c>
      <c r="N68" s="853" t="s">
        <v>2382</v>
      </c>
      <c r="O68" s="840" t="s">
        <v>2693</v>
      </c>
      <c r="P68" s="853" t="s">
        <v>3377</v>
      </c>
      <c r="Q68" s="856">
        <v>0.85</v>
      </c>
      <c r="R68" s="853" t="s">
        <v>2382</v>
      </c>
      <c r="S68" s="856">
        <v>0.85</v>
      </c>
      <c r="T68" s="853" t="s">
        <v>658</v>
      </c>
      <c r="U68" s="823"/>
      <c r="V68" s="823"/>
      <c r="W68" s="824" t="e">
        <f t="shared" si="91"/>
        <v>#DIV/0!</v>
      </c>
      <c r="X68" s="955" t="s">
        <v>3378</v>
      </c>
      <c r="Y68" s="830" t="s">
        <v>3379</v>
      </c>
      <c r="Z68" s="823"/>
      <c r="AA68" s="823"/>
      <c r="AB68" s="824" t="e">
        <f t="shared" ref="AB68" si="95">+Z68/AA68</f>
        <v>#DIV/0!</v>
      </c>
      <c r="AC68" s="955" t="s">
        <v>3380</v>
      </c>
      <c r="AD68" s="831" t="s">
        <v>3379</v>
      </c>
      <c r="AE68" s="845"/>
      <c r="AF68" s="823"/>
      <c r="AG68" s="824" t="e">
        <f t="shared" ref="AG68:AG72" si="96">+AE68/AF68</f>
        <v>#DIV/0!</v>
      </c>
      <c r="AH68" s="955" t="s">
        <v>3381</v>
      </c>
      <c r="AI68" s="830" t="s">
        <v>3379</v>
      </c>
      <c r="AJ68" s="820"/>
      <c r="AK68" s="820"/>
      <c r="AL68" s="821"/>
      <c r="AM68" s="955" t="s">
        <v>3382</v>
      </c>
      <c r="AN68" s="831" t="s">
        <v>3383</v>
      </c>
      <c r="AO68" s="827"/>
      <c r="AP68" s="820"/>
      <c r="AQ68" s="821" t="e">
        <f t="shared" si="88"/>
        <v>#DIV/0!</v>
      </c>
      <c r="AR68" s="955" t="s">
        <v>3384</v>
      </c>
      <c r="AS68" s="830" t="s">
        <v>3385</v>
      </c>
      <c r="AT68" s="820"/>
      <c r="AU68" s="820"/>
      <c r="AV68" s="821" t="e">
        <f t="shared" si="89"/>
        <v>#DIV/0!</v>
      </c>
      <c r="AW68" s="955" t="s">
        <v>3386</v>
      </c>
      <c r="AX68" s="831" t="s">
        <v>3370</v>
      </c>
      <c r="AY68" s="827"/>
      <c r="AZ68" s="820"/>
      <c r="BA68" s="821" t="e">
        <f t="shared" si="81"/>
        <v>#DIV/0!</v>
      </c>
      <c r="BB68" s="829"/>
      <c r="BC68" s="830"/>
      <c r="BD68" s="820"/>
      <c r="BE68" s="820"/>
      <c r="BF68" s="821" t="e">
        <f t="shared" si="82"/>
        <v>#DIV/0!</v>
      </c>
      <c r="BG68" s="821"/>
      <c r="BH68" s="831"/>
      <c r="BI68" s="827"/>
      <c r="BJ68" s="820"/>
      <c r="BK68" s="821" t="e">
        <f t="shared" si="83"/>
        <v>#DIV/0!</v>
      </c>
      <c r="BL68" s="829"/>
      <c r="BM68" s="830"/>
      <c r="BN68" s="820"/>
      <c r="BO68" s="820"/>
      <c r="BP68" s="821" t="e">
        <f t="shared" si="84"/>
        <v>#DIV/0!</v>
      </c>
      <c r="BQ68" s="821"/>
      <c r="BR68" s="831"/>
      <c r="BS68" s="827"/>
      <c r="BT68" s="820"/>
      <c r="BU68" s="821" t="e">
        <f t="shared" si="85"/>
        <v>#DIV/0!</v>
      </c>
      <c r="BV68" s="821"/>
      <c r="BW68" s="831"/>
      <c r="BX68" s="820"/>
      <c r="BY68" s="820"/>
      <c r="BZ68" s="821" t="e">
        <f t="shared" si="86"/>
        <v>#DIV/0!</v>
      </c>
      <c r="CA68" s="821"/>
      <c r="CB68" s="831"/>
      <c r="CC68" s="832"/>
      <c r="CE68" s="956"/>
      <c r="CF68" s="956"/>
      <c r="CG68" s="957"/>
      <c r="CH68" s="958"/>
      <c r="CI68" s="959"/>
      <c r="CJ68" s="957"/>
    </row>
    <row r="69" spans="2:88" s="865" customFormat="1" ht="409.5" x14ac:dyDescent="0.25">
      <c r="B69" s="853" t="s">
        <v>522</v>
      </c>
      <c r="C69" s="853" t="s">
        <v>3352</v>
      </c>
      <c r="D69" s="855" t="s">
        <v>646</v>
      </c>
      <c r="E69" s="840" t="s">
        <v>3387</v>
      </c>
      <c r="F69" s="854" t="s">
        <v>2534</v>
      </c>
      <c r="G69" s="853" t="s">
        <v>3388</v>
      </c>
      <c r="H69" s="853" t="s">
        <v>3389</v>
      </c>
      <c r="I69" s="853" t="s">
        <v>3390</v>
      </c>
      <c r="J69" s="840" t="s">
        <v>2476</v>
      </c>
      <c r="K69" s="853" t="s">
        <v>3391</v>
      </c>
      <c r="L69" s="853" t="s">
        <v>3392</v>
      </c>
      <c r="M69" s="853" t="s">
        <v>3393</v>
      </c>
      <c r="N69" s="853" t="s">
        <v>2382</v>
      </c>
      <c r="O69" s="840" t="s">
        <v>2421</v>
      </c>
      <c r="P69" s="853" t="s">
        <v>3394</v>
      </c>
      <c r="Q69" s="856">
        <v>1.04</v>
      </c>
      <c r="R69" s="853" t="s">
        <v>2382</v>
      </c>
      <c r="S69" s="856">
        <v>1</v>
      </c>
      <c r="T69" s="853" t="s">
        <v>833</v>
      </c>
      <c r="U69" s="823">
        <v>16072</v>
      </c>
      <c r="V69" s="823">
        <v>15000</v>
      </c>
      <c r="W69" s="824">
        <f t="shared" si="91"/>
        <v>1.0714666666666666</v>
      </c>
      <c r="X69" s="955" t="s">
        <v>3395</v>
      </c>
      <c r="Y69" s="830" t="s">
        <v>3396</v>
      </c>
      <c r="Z69" s="823">
        <v>15596</v>
      </c>
      <c r="AA69" s="823">
        <v>15000</v>
      </c>
      <c r="AB69" s="824">
        <f>+Z69/AA69</f>
        <v>1.0397333333333334</v>
      </c>
      <c r="AC69" s="955" t="s">
        <v>3397</v>
      </c>
      <c r="AD69" s="830" t="s">
        <v>3396</v>
      </c>
      <c r="AE69" s="823">
        <v>15634</v>
      </c>
      <c r="AF69" s="823">
        <v>15000</v>
      </c>
      <c r="AG69" s="824">
        <f t="shared" si="96"/>
        <v>1.0422666666666667</v>
      </c>
      <c r="AH69" s="955" t="s">
        <v>3398</v>
      </c>
      <c r="AI69" s="830" t="s">
        <v>3396</v>
      </c>
      <c r="AJ69" s="823">
        <v>15738</v>
      </c>
      <c r="AK69" s="823">
        <v>15000</v>
      </c>
      <c r="AL69" s="824">
        <f t="shared" si="87"/>
        <v>1.0491999999999999</v>
      </c>
      <c r="AM69" s="955" t="s">
        <v>3399</v>
      </c>
      <c r="AN69" s="831" t="s">
        <v>3400</v>
      </c>
      <c r="AO69" s="845">
        <v>16310</v>
      </c>
      <c r="AP69" s="823">
        <v>15000</v>
      </c>
      <c r="AQ69" s="824">
        <f t="shared" si="88"/>
        <v>1.0873333333333333</v>
      </c>
      <c r="AR69" s="955" t="s">
        <v>3401</v>
      </c>
      <c r="AS69" s="830" t="s">
        <v>3402</v>
      </c>
      <c r="AT69" s="820">
        <v>16647</v>
      </c>
      <c r="AU69" s="820">
        <v>15000</v>
      </c>
      <c r="AV69" s="821">
        <f t="shared" si="89"/>
        <v>1.1097999999999999</v>
      </c>
      <c r="AW69" s="955" t="s">
        <v>3403</v>
      </c>
      <c r="AX69" s="925" t="s">
        <v>3370</v>
      </c>
      <c r="AY69" s="827"/>
      <c r="AZ69" s="820"/>
      <c r="BA69" s="821"/>
      <c r="BB69" s="829"/>
      <c r="BC69" s="830"/>
      <c r="BD69" s="820"/>
      <c r="BE69" s="820"/>
      <c r="BF69" s="821"/>
      <c r="BG69" s="821"/>
      <c r="BH69" s="831"/>
      <c r="BI69" s="827"/>
      <c r="BJ69" s="820"/>
      <c r="BK69" s="821"/>
      <c r="BL69" s="829"/>
      <c r="BM69" s="830"/>
      <c r="BN69" s="820"/>
      <c r="BO69" s="820"/>
      <c r="BP69" s="821"/>
      <c r="BQ69" s="821"/>
      <c r="BR69" s="831"/>
      <c r="BS69" s="827"/>
      <c r="BT69" s="820"/>
      <c r="BU69" s="821"/>
      <c r="BV69" s="821"/>
      <c r="BW69" s="831"/>
      <c r="BX69" s="820"/>
      <c r="BY69" s="820"/>
      <c r="BZ69" s="821"/>
      <c r="CA69" s="821"/>
      <c r="CB69" s="831"/>
      <c r="CC69" s="832"/>
      <c r="CE69" s="846">
        <f t="shared" si="94"/>
        <v>95997</v>
      </c>
      <c r="CF69" s="846">
        <f t="shared" si="94"/>
        <v>90000</v>
      </c>
      <c r="CG69" s="834">
        <f t="shared" ref="CG69:CG84" si="97">+CE69/CF69</f>
        <v>1.0666333333333333</v>
      </c>
      <c r="CH69" s="834">
        <f>+CG69</f>
        <v>1.0666333333333333</v>
      </c>
      <c r="CI69" s="835">
        <f t="shared" ref="CI69:CI84" si="98">+S69</f>
        <v>1</v>
      </c>
      <c r="CJ69" s="834">
        <f t="shared" ref="CJ69:CJ84" si="99">+CH69/CI69</f>
        <v>1.0666333333333333</v>
      </c>
    </row>
    <row r="70" spans="2:88" s="865" customFormat="1" ht="216" x14ac:dyDescent="0.25">
      <c r="B70" s="853" t="s">
        <v>522</v>
      </c>
      <c r="C70" s="853" t="s">
        <v>3352</v>
      </c>
      <c r="D70" s="855" t="s">
        <v>646</v>
      </c>
      <c r="E70" s="840" t="s">
        <v>3404</v>
      </c>
      <c r="F70" s="854" t="s">
        <v>2534</v>
      </c>
      <c r="G70" s="853" t="s">
        <v>3405</v>
      </c>
      <c r="H70" s="853" t="s">
        <v>3406</v>
      </c>
      <c r="I70" s="853" t="s">
        <v>3407</v>
      </c>
      <c r="J70" s="840" t="s">
        <v>2378</v>
      </c>
      <c r="K70" s="853" t="s">
        <v>3408</v>
      </c>
      <c r="L70" s="853" t="s">
        <v>3375</v>
      </c>
      <c r="M70" s="853" t="s">
        <v>3409</v>
      </c>
      <c r="N70" s="853" t="s">
        <v>2382</v>
      </c>
      <c r="O70" s="840" t="s">
        <v>2383</v>
      </c>
      <c r="P70" s="853" t="s">
        <v>3410</v>
      </c>
      <c r="Q70" s="856">
        <v>0.73</v>
      </c>
      <c r="R70" s="853" t="s">
        <v>2382</v>
      </c>
      <c r="S70" s="856">
        <v>0.73</v>
      </c>
      <c r="T70" s="853" t="s">
        <v>833</v>
      </c>
      <c r="U70" s="823"/>
      <c r="V70" s="823"/>
      <c r="W70" s="824"/>
      <c r="X70" s="955" t="s">
        <v>3411</v>
      </c>
      <c r="Y70" s="830" t="s">
        <v>3379</v>
      </c>
      <c r="Z70" s="823"/>
      <c r="AA70" s="823"/>
      <c r="AB70" s="824"/>
      <c r="AC70" s="955" t="s">
        <v>3412</v>
      </c>
      <c r="AD70" s="831" t="s">
        <v>3379</v>
      </c>
      <c r="AE70" s="845">
        <v>13653</v>
      </c>
      <c r="AF70" s="823">
        <v>16045</v>
      </c>
      <c r="AG70" s="824">
        <f t="shared" si="96"/>
        <v>0.8509192894982861</v>
      </c>
      <c r="AH70" s="955" t="s">
        <v>3413</v>
      </c>
      <c r="AI70" s="830" t="s">
        <v>3362</v>
      </c>
      <c r="AJ70" s="820"/>
      <c r="AK70" s="820"/>
      <c r="AL70" s="821"/>
      <c r="AM70" s="955" t="s">
        <v>3414</v>
      </c>
      <c r="AN70" s="831" t="s">
        <v>3383</v>
      </c>
      <c r="AO70" s="827"/>
      <c r="AP70" s="820"/>
      <c r="AQ70" s="821"/>
      <c r="AR70" s="955" t="s">
        <v>3415</v>
      </c>
      <c r="AS70" s="830" t="s">
        <v>3385</v>
      </c>
      <c r="AT70" s="820">
        <v>15666</v>
      </c>
      <c r="AU70" s="820">
        <v>17038</v>
      </c>
      <c r="AV70" s="821">
        <f t="shared" si="89"/>
        <v>0.9194741166803615</v>
      </c>
      <c r="AW70" s="955" t="s">
        <v>3416</v>
      </c>
      <c r="AX70" s="831" t="s">
        <v>3370</v>
      </c>
      <c r="AY70" s="827"/>
      <c r="AZ70" s="820"/>
      <c r="BA70" s="821"/>
      <c r="BB70" s="829"/>
      <c r="BC70" s="830"/>
      <c r="BD70" s="820"/>
      <c r="BE70" s="820"/>
      <c r="BF70" s="821"/>
      <c r="BG70" s="821"/>
      <c r="BH70" s="831"/>
      <c r="BI70" s="827"/>
      <c r="BJ70" s="820"/>
      <c r="BK70" s="821"/>
      <c r="BL70" s="829"/>
      <c r="BM70" s="830"/>
      <c r="BN70" s="820"/>
      <c r="BO70" s="820"/>
      <c r="BP70" s="821"/>
      <c r="BQ70" s="821"/>
      <c r="BR70" s="831"/>
      <c r="BS70" s="827"/>
      <c r="BT70" s="820"/>
      <c r="BU70" s="821"/>
      <c r="BV70" s="821"/>
      <c r="BW70" s="831"/>
      <c r="BX70" s="820"/>
      <c r="BY70" s="820"/>
      <c r="BZ70" s="821"/>
      <c r="CA70" s="821"/>
      <c r="CB70" s="831"/>
      <c r="CC70" s="832"/>
      <c r="CE70" s="846">
        <f t="shared" si="94"/>
        <v>29319</v>
      </c>
      <c r="CF70" s="846">
        <f t="shared" si="94"/>
        <v>33083</v>
      </c>
      <c r="CG70" s="834">
        <f t="shared" si="97"/>
        <v>0.88622555390986302</v>
      </c>
      <c r="CH70" s="834">
        <f>+CG70</f>
        <v>0.88622555390986302</v>
      </c>
      <c r="CI70" s="835">
        <f t="shared" si="98"/>
        <v>0.73</v>
      </c>
      <c r="CJ70" s="834">
        <f t="shared" si="99"/>
        <v>1.2140076080957027</v>
      </c>
    </row>
    <row r="71" spans="2:88" s="865" customFormat="1" ht="409.5" x14ac:dyDescent="0.25">
      <c r="B71" s="853" t="s">
        <v>522</v>
      </c>
      <c r="C71" s="853" t="s">
        <v>3352</v>
      </c>
      <c r="D71" s="855" t="s">
        <v>646</v>
      </c>
      <c r="E71" s="840" t="s">
        <v>3417</v>
      </c>
      <c r="F71" s="854" t="s">
        <v>2534</v>
      </c>
      <c r="G71" s="853" t="s">
        <v>3418</v>
      </c>
      <c r="H71" s="853" t="s">
        <v>3419</v>
      </c>
      <c r="I71" s="853" t="s">
        <v>3420</v>
      </c>
      <c r="J71" s="840" t="s">
        <v>2476</v>
      </c>
      <c r="K71" s="853" t="s">
        <v>3421</v>
      </c>
      <c r="L71" s="853" t="s">
        <v>3392</v>
      </c>
      <c r="M71" s="853" t="s">
        <v>3422</v>
      </c>
      <c r="N71" s="853" t="s">
        <v>2382</v>
      </c>
      <c r="O71" s="840" t="s">
        <v>2421</v>
      </c>
      <c r="P71" s="853" t="s">
        <v>3394</v>
      </c>
      <c r="Q71" s="856">
        <v>1.1499999999999999</v>
      </c>
      <c r="R71" s="853" t="s">
        <v>2382</v>
      </c>
      <c r="S71" s="856">
        <v>1</v>
      </c>
      <c r="T71" s="853" t="s">
        <v>833</v>
      </c>
      <c r="U71" s="823">
        <v>571</v>
      </c>
      <c r="V71" s="823">
        <v>590</v>
      </c>
      <c r="W71" s="824">
        <f>+U71/V71</f>
        <v>0.96779661016949148</v>
      </c>
      <c r="X71" s="955" t="s">
        <v>3423</v>
      </c>
      <c r="Y71" s="830" t="s">
        <v>3362</v>
      </c>
      <c r="Z71" s="823">
        <v>551</v>
      </c>
      <c r="AA71" s="823">
        <v>590</v>
      </c>
      <c r="AB71" s="824">
        <f>+Z71/AA71</f>
        <v>0.93389830508474581</v>
      </c>
      <c r="AC71" s="955" t="s">
        <v>3424</v>
      </c>
      <c r="AD71" s="831" t="s">
        <v>3362</v>
      </c>
      <c r="AE71" s="845">
        <v>551</v>
      </c>
      <c r="AF71" s="823">
        <v>590</v>
      </c>
      <c r="AG71" s="824">
        <f t="shared" si="96"/>
        <v>0.93389830508474581</v>
      </c>
      <c r="AH71" s="955" t="s">
        <v>3425</v>
      </c>
      <c r="AI71" s="830" t="s">
        <v>3362</v>
      </c>
      <c r="AJ71" s="823">
        <v>564</v>
      </c>
      <c r="AK71" s="823">
        <v>590</v>
      </c>
      <c r="AL71" s="824">
        <f t="shared" ref="AL71" si="100">+AJ71/AK71</f>
        <v>0.95593220338983054</v>
      </c>
      <c r="AM71" s="955" t="s">
        <v>3426</v>
      </c>
      <c r="AN71" s="831" t="s">
        <v>3366</v>
      </c>
      <c r="AO71" s="845">
        <v>578</v>
      </c>
      <c r="AP71" s="823">
        <v>590</v>
      </c>
      <c r="AQ71" s="824">
        <f t="shared" si="88"/>
        <v>0.97966101694915253</v>
      </c>
      <c r="AR71" s="955" t="s">
        <v>3427</v>
      </c>
      <c r="AS71" s="830" t="s">
        <v>3428</v>
      </c>
      <c r="AT71" s="820">
        <v>630</v>
      </c>
      <c r="AU71" s="820">
        <v>590</v>
      </c>
      <c r="AV71" s="821">
        <f t="shared" si="89"/>
        <v>1.0677966101694916</v>
      </c>
      <c r="AW71" s="955" t="s">
        <v>3429</v>
      </c>
      <c r="AX71" s="925" t="s">
        <v>3370</v>
      </c>
      <c r="AY71" s="827"/>
      <c r="AZ71" s="820"/>
      <c r="BA71" s="821"/>
      <c r="BB71" s="829"/>
      <c r="BC71" s="830"/>
      <c r="BD71" s="820"/>
      <c r="BE71" s="820"/>
      <c r="BF71" s="821"/>
      <c r="BG71" s="821"/>
      <c r="BH71" s="831"/>
      <c r="BI71" s="827"/>
      <c r="BJ71" s="820"/>
      <c r="BK71" s="821"/>
      <c r="BL71" s="829"/>
      <c r="BM71" s="830"/>
      <c r="BN71" s="820"/>
      <c r="BO71" s="820"/>
      <c r="BP71" s="821"/>
      <c r="BQ71" s="821"/>
      <c r="BR71" s="831"/>
      <c r="BS71" s="827"/>
      <c r="BT71" s="820"/>
      <c r="BU71" s="821"/>
      <c r="BV71" s="821"/>
      <c r="BW71" s="831"/>
      <c r="BX71" s="820"/>
      <c r="BY71" s="820"/>
      <c r="BZ71" s="821"/>
      <c r="CA71" s="821"/>
      <c r="CB71" s="831"/>
      <c r="CC71" s="832"/>
      <c r="CE71" s="846">
        <f t="shared" si="94"/>
        <v>3445</v>
      </c>
      <c r="CF71" s="846">
        <f t="shared" si="94"/>
        <v>3540</v>
      </c>
      <c r="CG71" s="834">
        <f t="shared" si="97"/>
        <v>0.9731638418079096</v>
      </c>
      <c r="CH71" s="834">
        <f>+CG71</f>
        <v>0.9731638418079096</v>
      </c>
      <c r="CI71" s="835">
        <f t="shared" si="98"/>
        <v>1</v>
      </c>
      <c r="CJ71" s="834">
        <f t="shared" si="99"/>
        <v>0.9731638418079096</v>
      </c>
    </row>
    <row r="72" spans="2:88" s="865" customFormat="1" ht="228" x14ac:dyDescent="0.25">
      <c r="B72" s="853" t="s">
        <v>522</v>
      </c>
      <c r="C72" s="853" t="s">
        <v>3352</v>
      </c>
      <c r="D72" s="855" t="s">
        <v>646</v>
      </c>
      <c r="E72" s="840" t="s">
        <v>3430</v>
      </c>
      <c r="F72" s="854" t="s">
        <v>2534</v>
      </c>
      <c r="G72" s="853" t="s">
        <v>3431</v>
      </c>
      <c r="H72" s="853" t="s">
        <v>3432</v>
      </c>
      <c r="I72" s="853" t="s">
        <v>3433</v>
      </c>
      <c r="J72" s="840" t="s">
        <v>2378</v>
      </c>
      <c r="K72" s="853" t="s">
        <v>3434</v>
      </c>
      <c r="L72" s="853" t="s">
        <v>3375</v>
      </c>
      <c r="M72" s="853" t="s">
        <v>3435</v>
      </c>
      <c r="N72" s="853" t="s">
        <v>2382</v>
      </c>
      <c r="O72" s="840" t="s">
        <v>2383</v>
      </c>
      <c r="P72" s="853" t="s">
        <v>3410</v>
      </c>
      <c r="Q72" s="856">
        <v>0.78</v>
      </c>
      <c r="R72" s="853" t="s">
        <v>1585</v>
      </c>
      <c r="S72" s="856">
        <v>0.78</v>
      </c>
      <c r="T72" s="853" t="s">
        <v>833</v>
      </c>
      <c r="U72" s="823"/>
      <c r="V72" s="823"/>
      <c r="W72" s="824"/>
      <c r="X72" s="955" t="s">
        <v>3436</v>
      </c>
      <c r="Y72" s="830" t="s">
        <v>3379</v>
      </c>
      <c r="Z72" s="823"/>
      <c r="AA72" s="823"/>
      <c r="AB72" s="824"/>
      <c r="AC72" s="955" t="s">
        <v>3437</v>
      </c>
      <c r="AD72" s="831" t="s">
        <v>3379</v>
      </c>
      <c r="AE72" s="845">
        <v>455</v>
      </c>
      <c r="AF72" s="823">
        <v>571</v>
      </c>
      <c r="AG72" s="824">
        <f t="shared" si="96"/>
        <v>0.79684763572679507</v>
      </c>
      <c r="AH72" s="955" t="s">
        <v>3438</v>
      </c>
      <c r="AI72" s="830" t="s">
        <v>3362</v>
      </c>
      <c r="AJ72" s="820"/>
      <c r="AK72" s="820"/>
      <c r="AL72" s="821"/>
      <c r="AM72" s="955" t="s">
        <v>3439</v>
      </c>
      <c r="AN72" s="831" t="s">
        <v>3383</v>
      </c>
      <c r="AO72" s="827"/>
      <c r="AP72" s="820"/>
      <c r="AQ72" s="821"/>
      <c r="AR72" s="955" t="s">
        <v>3440</v>
      </c>
      <c r="AS72" s="830" t="s">
        <v>3385</v>
      </c>
      <c r="AT72" s="820">
        <v>541</v>
      </c>
      <c r="AU72" s="820">
        <v>650</v>
      </c>
      <c r="AV72" s="821">
        <f t="shared" si="89"/>
        <v>0.8323076923076923</v>
      </c>
      <c r="AW72" s="955" t="s">
        <v>3441</v>
      </c>
      <c r="AX72" s="831" t="s">
        <v>3370</v>
      </c>
      <c r="AY72" s="827"/>
      <c r="AZ72" s="820"/>
      <c r="BA72" s="821"/>
      <c r="BB72" s="829"/>
      <c r="BC72" s="830"/>
      <c r="BD72" s="820"/>
      <c r="BE72" s="820"/>
      <c r="BF72" s="821"/>
      <c r="BG72" s="821"/>
      <c r="BH72" s="831"/>
      <c r="BI72" s="827"/>
      <c r="BJ72" s="820"/>
      <c r="BK72" s="821"/>
      <c r="BL72" s="829"/>
      <c r="BM72" s="830"/>
      <c r="BN72" s="820"/>
      <c r="BO72" s="820"/>
      <c r="BP72" s="821"/>
      <c r="BQ72" s="821"/>
      <c r="BR72" s="831"/>
      <c r="BS72" s="827"/>
      <c r="BT72" s="820"/>
      <c r="BU72" s="821"/>
      <c r="BV72" s="821"/>
      <c r="BW72" s="831"/>
      <c r="BX72" s="820"/>
      <c r="BY72" s="820"/>
      <c r="BZ72" s="821"/>
      <c r="CA72" s="821"/>
      <c r="CB72" s="831"/>
      <c r="CC72" s="832"/>
      <c r="CE72" s="846">
        <f>AT72</f>
        <v>541</v>
      </c>
      <c r="CF72" s="846">
        <f>AU72</f>
        <v>650</v>
      </c>
      <c r="CG72" s="834">
        <f t="shared" si="97"/>
        <v>0.8323076923076923</v>
      </c>
      <c r="CH72" s="834">
        <f>+CG72</f>
        <v>0.8323076923076923</v>
      </c>
      <c r="CI72" s="835">
        <f t="shared" si="98"/>
        <v>0.78</v>
      </c>
      <c r="CJ72" s="834">
        <f t="shared" si="99"/>
        <v>1.0670611439842208</v>
      </c>
    </row>
    <row r="73" spans="2:88" s="865" customFormat="1" ht="276" hidden="1" x14ac:dyDescent="0.25">
      <c r="B73" s="853" t="s">
        <v>522</v>
      </c>
      <c r="C73" s="853" t="s">
        <v>3352</v>
      </c>
      <c r="D73" s="855" t="s">
        <v>646</v>
      </c>
      <c r="E73" s="840" t="s">
        <v>3442</v>
      </c>
      <c r="F73" s="854" t="s">
        <v>2534</v>
      </c>
      <c r="G73" s="853" t="s">
        <v>3443</v>
      </c>
      <c r="H73" s="853" t="s">
        <v>3444</v>
      </c>
      <c r="I73" s="853" t="s">
        <v>3445</v>
      </c>
      <c r="J73" s="840" t="s">
        <v>2400</v>
      </c>
      <c r="K73" s="853" t="s">
        <v>3446</v>
      </c>
      <c r="L73" s="853" t="s">
        <v>3447</v>
      </c>
      <c r="M73" s="853" t="s">
        <v>3448</v>
      </c>
      <c r="N73" s="853" t="s">
        <v>2382</v>
      </c>
      <c r="O73" s="840" t="s">
        <v>2693</v>
      </c>
      <c r="P73" s="853" t="s">
        <v>3449</v>
      </c>
      <c r="Q73" s="856">
        <v>0.25</v>
      </c>
      <c r="R73" s="853" t="s">
        <v>2382</v>
      </c>
      <c r="S73" s="856">
        <v>0.25</v>
      </c>
      <c r="T73" s="853" t="s">
        <v>833</v>
      </c>
      <c r="U73" s="823"/>
      <c r="V73" s="823"/>
      <c r="W73" s="824"/>
      <c r="X73" s="955" t="s">
        <v>3450</v>
      </c>
      <c r="Y73" s="830" t="s">
        <v>3379</v>
      </c>
      <c r="Z73" s="823"/>
      <c r="AA73" s="823"/>
      <c r="AB73" s="824"/>
      <c r="AC73" s="955" t="s">
        <v>3451</v>
      </c>
      <c r="AD73" s="831" t="s">
        <v>3379</v>
      </c>
      <c r="AE73" s="845"/>
      <c r="AF73" s="823"/>
      <c r="AG73" s="824"/>
      <c r="AH73" s="955" t="s">
        <v>3452</v>
      </c>
      <c r="AI73" s="830" t="s">
        <v>3379</v>
      </c>
      <c r="AJ73" s="820"/>
      <c r="AK73" s="820"/>
      <c r="AL73" s="821"/>
      <c r="AM73" s="955" t="s">
        <v>3453</v>
      </c>
      <c r="AN73" s="831" t="s">
        <v>3383</v>
      </c>
      <c r="AO73" s="827"/>
      <c r="AP73" s="820"/>
      <c r="AQ73" s="821"/>
      <c r="AR73" s="955" t="s">
        <v>3454</v>
      </c>
      <c r="AS73" s="830" t="s">
        <v>3385</v>
      </c>
      <c r="AT73" s="820"/>
      <c r="AU73" s="820"/>
      <c r="AV73" s="821"/>
      <c r="AW73" s="955" t="s">
        <v>3455</v>
      </c>
      <c r="AX73" s="831" t="s">
        <v>3370</v>
      </c>
      <c r="AY73" s="827"/>
      <c r="AZ73" s="820"/>
      <c r="BA73" s="821"/>
      <c r="BB73" s="829"/>
      <c r="BC73" s="830"/>
      <c r="BD73" s="820"/>
      <c r="BE73" s="820"/>
      <c r="BF73" s="821"/>
      <c r="BG73" s="821"/>
      <c r="BH73" s="831"/>
      <c r="BI73" s="827"/>
      <c r="BJ73" s="820"/>
      <c r="BK73" s="821"/>
      <c r="BL73" s="829"/>
      <c r="BM73" s="830"/>
      <c r="BN73" s="820"/>
      <c r="BO73" s="820"/>
      <c r="BP73" s="821"/>
      <c r="BQ73" s="821"/>
      <c r="BR73" s="831"/>
      <c r="BS73" s="827"/>
      <c r="BT73" s="820"/>
      <c r="BU73" s="821"/>
      <c r="BV73" s="821"/>
      <c r="BW73" s="831"/>
      <c r="BX73" s="820"/>
      <c r="BY73" s="820"/>
      <c r="BZ73" s="821"/>
      <c r="CA73" s="821"/>
      <c r="CB73" s="831"/>
      <c r="CC73" s="832"/>
      <c r="CE73" s="956"/>
      <c r="CF73" s="956"/>
      <c r="CG73" s="957"/>
      <c r="CH73" s="958"/>
      <c r="CI73" s="959"/>
      <c r="CJ73" s="957"/>
    </row>
    <row r="74" spans="2:88" s="865" customFormat="1" ht="192" x14ac:dyDescent="0.25">
      <c r="B74" s="853" t="s">
        <v>522</v>
      </c>
      <c r="C74" s="853" t="s">
        <v>3352</v>
      </c>
      <c r="D74" s="855" t="s">
        <v>646</v>
      </c>
      <c r="E74" s="840" t="s">
        <v>3456</v>
      </c>
      <c r="F74" s="854" t="s">
        <v>2534</v>
      </c>
      <c r="G74" s="853" t="s">
        <v>3457</v>
      </c>
      <c r="H74" s="853" t="s">
        <v>3458</v>
      </c>
      <c r="I74" s="853" t="s">
        <v>3459</v>
      </c>
      <c r="J74" s="840" t="s">
        <v>2476</v>
      </c>
      <c r="K74" s="853" t="s">
        <v>3460</v>
      </c>
      <c r="L74" s="853" t="s">
        <v>3461</v>
      </c>
      <c r="M74" s="853" t="s">
        <v>3462</v>
      </c>
      <c r="N74" s="853" t="s">
        <v>2382</v>
      </c>
      <c r="O74" s="840" t="s">
        <v>2421</v>
      </c>
      <c r="P74" s="853" t="s">
        <v>3463</v>
      </c>
      <c r="Q74" s="856" t="s">
        <v>365</v>
      </c>
      <c r="R74" s="853" t="s">
        <v>365</v>
      </c>
      <c r="S74" s="856">
        <v>0.2</v>
      </c>
      <c r="T74" s="853" t="s">
        <v>658</v>
      </c>
      <c r="U74" s="823"/>
      <c r="V74" s="823"/>
      <c r="W74" s="824"/>
      <c r="X74" s="844" t="s">
        <v>3464</v>
      </c>
      <c r="Y74" s="830"/>
      <c r="Z74" s="823"/>
      <c r="AA74" s="823"/>
      <c r="AB74" s="824"/>
      <c r="AC74" s="844" t="s">
        <v>3464</v>
      </c>
      <c r="AD74" s="831"/>
      <c r="AE74" s="845"/>
      <c r="AF74" s="823"/>
      <c r="AG74" s="824"/>
      <c r="AH74" s="844" t="s">
        <v>3464</v>
      </c>
      <c r="AI74" s="830"/>
      <c r="AJ74" s="823">
        <v>26</v>
      </c>
      <c r="AK74" s="823">
        <v>383</v>
      </c>
      <c r="AL74" s="824">
        <f t="shared" ref="AL74:AL77" si="101">+AJ74/AK74</f>
        <v>6.7885117493472591E-2</v>
      </c>
      <c r="AM74" s="955" t="s">
        <v>3465</v>
      </c>
      <c r="AN74" s="831" t="s">
        <v>3400</v>
      </c>
      <c r="AO74" s="845">
        <v>28</v>
      </c>
      <c r="AP74" s="823">
        <v>382</v>
      </c>
      <c r="AQ74" s="824">
        <f t="shared" ref="AQ74:AQ77" si="102">+AO74/AP74</f>
        <v>7.3298429319371722E-2</v>
      </c>
      <c r="AR74" s="955" t="s">
        <v>3466</v>
      </c>
      <c r="AS74" s="830" t="s">
        <v>3467</v>
      </c>
      <c r="AT74" s="820">
        <v>35</v>
      </c>
      <c r="AU74" s="820">
        <v>382</v>
      </c>
      <c r="AV74" s="821">
        <f t="shared" ref="AV74:AV77" si="103">+AT74/AU74</f>
        <v>9.1623036649214659E-2</v>
      </c>
      <c r="AW74" s="955" t="s">
        <v>3468</v>
      </c>
      <c r="AX74" s="831" t="s">
        <v>3370</v>
      </c>
      <c r="AY74" s="827"/>
      <c r="AZ74" s="820"/>
      <c r="BA74" s="821"/>
      <c r="BB74" s="829"/>
      <c r="BC74" s="830"/>
      <c r="BD74" s="820"/>
      <c r="BE74" s="820"/>
      <c r="BF74" s="821"/>
      <c r="BG74" s="821"/>
      <c r="BH74" s="831"/>
      <c r="BI74" s="827"/>
      <c r="BJ74" s="820"/>
      <c r="BK74" s="821"/>
      <c r="BL74" s="829"/>
      <c r="BM74" s="830"/>
      <c r="BN74" s="820"/>
      <c r="BO74" s="820"/>
      <c r="BP74" s="821"/>
      <c r="BQ74" s="821"/>
      <c r="BR74" s="831"/>
      <c r="BS74" s="827"/>
      <c r="BT74" s="820"/>
      <c r="BU74" s="821"/>
      <c r="BV74" s="821"/>
      <c r="BW74" s="831"/>
      <c r="BX74" s="820"/>
      <c r="BY74" s="820"/>
      <c r="BZ74" s="821"/>
      <c r="CA74" s="821"/>
      <c r="CB74" s="831"/>
      <c r="CC74" s="832"/>
      <c r="CE74" s="846">
        <f>AT74</f>
        <v>35</v>
      </c>
      <c r="CF74" s="846">
        <f>AU74</f>
        <v>382</v>
      </c>
      <c r="CG74" s="834">
        <f t="shared" si="97"/>
        <v>9.1623036649214659E-2</v>
      </c>
      <c r="CH74" s="834">
        <f>+CG74</f>
        <v>9.1623036649214659E-2</v>
      </c>
      <c r="CI74" s="835">
        <f t="shared" si="98"/>
        <v>0.2</v>
      </c>
      <c r="CJ74" s="834">
        <f t="shared" si="99"/>
        <v>0.45811518324607325</v>
      </c>
    </row>
    <row r="75" spans="2:88" s="865" customFormat="1" ht="324" hidden="1" x14ac:dyDescent="0.25">
      <c r="B75" s="853" t="s">
        <v>522</v>
      </c>
      <c r="C75" s="853" t="s">
        <v>3352</v>
      </c>
      <c r="D75" s="855" t="s">
        <v>646</v>
      </c>
      <c r="E75" s="840" t="s">
        <v>3469</v>
      </c>
      <c r="F75" s="854" t="s">
        <v>2534</v>
      </c>
      <c r="G75" s="853" t="s">
        <v>3470</v>
      </c>
      <c r="H75" s="853" t="s">
        <v>3471</v>
      </c>
      <c r="I75" s="853" t="s">
        <v>3472</v>
      </c>
      <c r="J75" s="840" t="s">
        <v>2476</v>
      </c>
      <c r="K75" s="853" t="s">
        <v>3473</v>
      </c>
      <c r="L75" s="853" t="s">
        <v>3474</v>
      </c>
      <c r="M75" s="853" t="s">
        <v>3475</v>
      </c>
      <c r="N75" s="853" t="s">
        <v>2382</v>
      </c>
      <c r="O75" s="840" t="s">
        <v>2693</v>
      </c>
      <c r="P75" s="853" t="s">
        <v>3476</v>
      </c>
      <c r="Q75" s="856">
        <v>1</v>
      </c>
      <c r="R75" s="853" t="s">
        <v>2382</v>
      </c>
      <c r="S75" s="856">
        <v>1</v>
      </c>
      <c r="T75" s="853" t="s">
        <v>833</v>
      </c>
      <c r="U75" s="823"/>
      <c r="V75" s="823"/>
      <c r="W75" s="824" t="e">
        <f>+U75/V75</f>
        <v>#DIV/0!</v>
      </c>
      <c r="X75" s="955" t="s">
        <v>3477</v>
      </c>
      <c r="Y75" s="830" t="s">
        <v>3379</v>
      </c>
      <c r="Z75" s="823"/>
      <c r="AA75" s="823"/>
      <c r="AB75" s="824" t="e">
        <f t="shared" ref="AB75:AB77" si="104">+Z75/AA75</f>
        <v>#DIV/0!</v>
      </c>
      <c r="AC75" s="955" t="s">
        <v>3478</v>
      </c>
      <c r="AD75" s="831" t="s">
        <v>3379</v>
      </c>
      <c r="AE75" s="845"/>
      <c r="AF75" s="823"/>
      <c r="AG75" s="824" t="e">
        <f t="shared" ref="AG75:AG78" si="105">+AE75/AF75</f>
        <v>#DIV/0!</v>
      </c>
      <c r="AH75" s="955" t="s">
        <v>3479</v>
      </c>
      <c r="AI75" s="830" t="s">
        <v>3379</v>
      </c>
      <c r="AJ75" s="820"/>
      <c r="AK75" s="820"/>
      <c r="AL75" s="821"/>
      <c r="AM75" s="955" t="s">
        <v>3480</v>
      </c>
      <c r="AN75" s="831" t="s">
        <v>3383</v>
      </c>
      <c r="AO75" s="827"/>
      <c r="AP75" s="820"/>
      <c r="AQ75" s="821" t="e">
        <f t="shared" si="102"/>
        <v>#DIV/0!</v>
      </c>
      <c r="AR75" s="955" t="s">
        <v>3481</v>
      </c>
      <c r="AS75" s="830" t="s">
        <v>3385</v>
      </c>
      <c r="AT75" s="820"/>
      <c r="AU75" s="820"/>
      <c r="AV75" s="821" t="e">
        <f t="shared" si="103"/>
        <v>#DIV/0!</v>
      </c>
      <c r="AW75" s="955" t="s">
        <v>3482</v>
      </c>
      <c r="AX75" s="831" t="s">
        <v>3370</v>
      </c>
      <c r="AY75" s="827"/>
      <c r="AZ75" s="820"/>
      <c r="BA75" s="821" t="e">
        <f t="shared" ref="BA75:BA77" si="106">+AY75/AZ75</f>
        <v>#DIV/0!</v>
      </c>
      <c r="BB75" s="829"/>
      <c r="BC75" s="830"/>
      <c r="BD75" s="820"/>
      <c r="BE75" s="820"/>
      <c r="BF75" s="821" t="e">
        <f t="shared" ref="BF75:BF77" si="107">+BD75/BE75</f>
        <v>#DIV/0!</v>
      </c>
      <c r="BG75" s="821"/>
      <c r="BH75" s="831"/>
      <c r="BI75" s="827"/>
      <c r="BJ75" s="820"/>
      <c r="BK75" s="821" t="e">
        <f t="shared" ref="BK75:BK77" si="108">+BI75/BJ75</f>
        <v>#DIV/0!</v>
      </c>
      <c r="BL75" s="829"/>
      <c r="BM75" s="830"/>
      <c r="BN75" s="820"/>
      <c r="BO75" s="820"/>
      <c r="BP75" s="821" t="e">
        <f t="shared" ref="BP75:BP77" si="109">+BN75/BO75</f>
        <v>#DIV/0!</v>
      </c>
      <c r="BQ75" s="821"/>
      <c r="BR75" s="831"/>
      <c r="BS75" s="827"/>
      <c r="BT75" s="820"/>
      <c r="BU75" s="821" t="e">
        <f t="shared" ref="BU75:BU77" si="110">+BS75/BT75</f>
        <v>#DIV/0!</v>
      </c>
      <c r="BV75" s="821"/>
      <c r="BW75" s="831"/>
      <c r="BX75" s="820"/>
      <c r="BY75" s="820"/>
      <c r="BZ75" s="821" t="e">
        <f t="shared" ref="BZ75:BZ77" si="111">+BX75/BY75</f>
        <v>#DIV/0!</v>
      </c>
      <c r="CA75" s="821"/>
      <c r="CB75" s="831"/>
      <c r="CC75" s="832"/>
      <c r="CE75" s="956"/>
      <c r="CF75" s="956"/>
      <c r="CG75" s="957"/>
      <c r="CH75" s="958"/>
      <c r="CI75" s="959"/>
      <c r="CJ75" s="957"/>
    </row>
    <row r="76" spans="2:88" s="865" customFormat="1" ht="240" x14ac:dyDescent="0.25">
      <c r="B76" s="853" t="s">
        <v>522</v>
      </c>
      <c r="C76" s="853" t="s">
        <v>3352</v>
      </c>
      <c r="D76" s="855" t="s">
        <v>646</v>
      </c>
      <c r="E76" s="840" t="s">
        <v>3483</v>
      </c>
      <c r="F76" s="854" t="s">
        <v>2534</v>
      </c>
      <c r="G76" s="853" t="s">
        <v>3484</v>
      </c>
      <c r="H76" s="853" t="s">
        <v>3485</v>
      </c>
      <c r="I76" s="853" t="s">
        <v>3486</v>
      </c>
      <c r="J76" s="840" t="s">
        <v>2476</v>
      </c>
      <c r="K76" s="853" t="s">
        <v>3487</v>
      </c>
      <c r="L76" s="853" t="s">
        <v>3488</v>
      </c>
      <c r="M76" s="853" t="s">
        <v>3489</v>
      </c>
      <c r="N76" s="853" t="s">
        <v>2382</v>
      </c>
      <c r="O76" s="840" t="s">
        <v>2421</v>
      </c>
      <c r="P76" s="853" t="s">
        <v>3490</v>
      </c>
      <c r="Q76" s="856">
        <v>0.82</v>
      </c>
      <c r="R76" s="853" t="s">
        <v>2382</v>
      </c>
      <c r="S76" s="856">
        <v>0.9</v>
      </c>
      <c r="T76" s="853" t="s">
        <v>658</v>
      </c>
      <c r="U76" s="823"/>
      <c r="V76" s="823"/>
      <c r="W76" s="824"/>
      <c r="X76" s="955" t="s">
        <v>3491</v>
      </c>
      <c r="Y76" s="830" t="s">
        <v>3362</v>
      </c>
      <c r="Z76" s="823">
        <v>30</v>
      </c>
      <c r="AA76" s="823">
        <v>351</v>
      </c>
      <c r="AB76" s="824">
        <f t="shared" si="104"/>
        <v>8.5470085470085472E-2</v>
      </c>
      <c r="AC76" s="955" t="s">
        <v>3492</v>
      </c>
      <c r="AD76" s="831" t="s">
        <v>3362</v>
      </c>
      <c r="AE76" s="845">
        <v>28</v>
      </c>
      <c r="AF76" s="823">
        <v>351</v>
      </c>
      <c r="AG76" s="824">
        <f t="shared" si="105"/>
        <v>7.9772079772079771E-2</v>
      </c>
      <c r="AH76" s="955" t="s">
        <v>3493</v>
      </c>
      <c r="AI76" s="830" t="s">
        <v>3362</v>
      </c>
      <c r="AJ76" s="823">
        <v>41</v>
      </c>
      <c r="AK76" s="823">
        <v>351</v>
      </c>
      <c r="AL76" s="824">
        <f t="shared" si="101"/>
        <v>0.11680911680911681</v>
      </c>
      <c r="AM76" s="955" t="s">
        <v>3494</v>
      </c>
      <c r="AN76" s="831" t="s">
        <v>3495</v>
      </c>
      <c r="AO76" s="845">
        <v>302</v>
      </c>
      <c r="AP76" s="823">
        <v>353</v>
      </c>
      <c r="AQ76" s="824">
        <f t="shared" si="102"/>
        <v>0.85552407932011332</v>
      </c>
      <c r="AR76" s="955" t="s">
        <v>3496</v>
      </c>
      <c r="AS76" s="830" t="s">
        <v>3497</v>
      </c>
      <c r="AT76" s="820">
        <v>341</v>
      </c>
      <c r="AU76" s="820">
        <v>353</v>
      </c>
      <c r="AV76" s="821">
        <f t="shared" si="103"/>
        <v>0.96600566572237956</v>
      </c>
      <c r="AW76" s="955" t="s">
        <v>3498</v>
      </c>
      <c r="AX76" s="831" t="s">
        <v>3370</v>
      </c>
      <c r="AY76" s="827"/>
      <c r="AZ76" s="820"/>
      <c r="BA76" s="821" t="e">
        <f t="shared" si="106"/>
        <v>#DIV/0!</v>
      </c>
      <c r="BB76" s="829"/>
      <c r="BC76" s="830"/>
      <c r="BD76" s="820"/>
      <c r="BE76" s="820"/>
      <c r="BF76" s="821" t="e">
        <f t="shared" si="107"/>
        <v>#DIV/0!</v>
      </c>
      <c r="BG76" s="821"/>
      <c r="BH76" s="831"/>
      <c r="BI76" s="827"/>
      <c r="BJ76" s="820"/>
      <c r="BK76" s="821" t="e">
        <f t="shared" si="108"/>
        <v>#DIV/0!</v>
      </c>
      <c r="BL76" s="829"/>
      <c r="BM76" s="830"/>
      <c r="BN76" s="820"/>
      <c r="BO76" s="820"/>
      <c r="BP76" s="821" t="e">
        <f t="shared" si="109"/>
        <v>#DIV/0!</v>
      </c>
      <c r="BQ76" s="821"/>
      <c r="BR76" s="831"/>
      <c r="BS76" s="827"/>
      <c r="BT76" s="820"/>
      <c r="BU76" s="821" t="e">
        <f t="shared" si="110"/>
        <v>#DIV/0!</v>
      </c>
      <c r="BV76" s="821"/>
      <c r="BW76" s="831"/>
      <c r="BX76" s="820"/>
      <c r="BY76" s="820"/>
      <c r="BZ76" s="821" t="e">
        <f t="shared" si="111"/>
        <v>#DIV/0!</v>
      </c>
      <c r="CA76" s="821"/>
      <c r="CB76" s="831"/>
      <c r="CC76" s="832"/>
      <c r="CE76" s="846">
        <f>AT76</f>
        <v>341</v>
      </c>
      <c r="CF76" s="846">
        <f>AU76</f>
        <v>353</v>
      </c>
      <c r="CG76" s="834">
        <f t="shared" si="97"/>
        <v>0.96600566572237956</v>
      </c>
      <c r="CH76" s="834">
        <f t="shared" ref="CH76:CH84" si="112">+CG76</f>
        <v>0.96600566572237956</v>
      </c>
      <c r="CI76" s="835">
        <f t="shared" si="98"/>
        <v>0.9</v>
      </c>
      <c r="CJ76" s="834">
        <f t="shared" si="99"/>
        <v>1.0733396285804218</v>
      </c>
    </row>
    <row r="77" spans="2:88" s="865" customFormat="1" ht="240" x14ac:dyDescent="0.25">
      <c r="B77" s="853" t="s">
        <v>522</v>
      </c>
      <c r="C77" s="853" t="s">
        <v>3352</v>
      </c>
      <c r="D77" s="855" t="s">
        <v>646</v>
      </c>
      <c r="E77" s="840" t="s">
        <v>3499</v>
      </c>
      <c r="F77" s="854" t="s">
        <v>2534</v>
      </c>
      <c r="G77" s="853" t="s">
        <v>3500</v>
      </c>
      <c r="H77" s="853" t="s">
        <v>3501</v>
      </c>
      <c r="I77" s="853" t="s">
        <v>3502</v>
      </c>
      <c r="J77" s="840" t="s">
        <v>2476</v>
      </c>
      <c r="K77" s="853" t="s">
        <v>3503</v>
      </c>
      <c r="L77" s="853" t="s">
        <v>3488</v>
      </c>
      <c r="M77" s="853" t="s">
        <v>3504</v>
      </c>
      <c r="N77" s="853" t="s">
        <v>2382</v>
      </c>
      <c r="O77" s="840" t="s">
        <v>2421</v>
      </c>
      <c r="P77" s="853" t="s">
        <v>3505</v>
      </c>
      <c r="Q77" s="856">
        <v>7.0000000000000007E-2</v>
      </c>
      <c r="R77" s="853" t="s">
        <v>2382</v>
      </c>
      <c r="S77" s="856">
        <v>0.25</v>
      </c>
      <c r="T77" s="853" t="s">
        <v>658</v>
      </c>
      <c r="U77" s="823"/>
      <c r="V77" s="823"/>
      <c r="W77" s="824"/>
      <c r="X77" s="955" t="s">
        <v>3506</v>
      </c>
      <c r="Y77" s="830" t="s">
        <v>3362</v>
      </c>
      <c r="Z77" s="823">
        <v>17</v>
      </c>
      <c r="AA77" s="823">
        <v>1434</v>
      </c>
      <c r="AB77" s="824">
        <f t="shared" si="104"/>
        <v>1.1854951185495118E-2</v>
      </c>
      <c r="AC77" s="955" t="s">
        <v>3507</v>
      </c>
      <c r="AD77" s="831" t="s">
        <v>3362</v>
      </c>
      <c r="AE77" s="845">
        <v>11</v>
      </c>
      <c r="AF77" s="823">
        <v>1446</v>
      </c>
      <c r="AG77" s="824">
        <f t="shared" si="105"/>
        <v>7.6071922544951589E-3</v>
      </c>
      <c r="AH77" s="955" t="s">
        <v>3508</v>
      </c>
      <c r="AI77" s="830" t="s">
        <v>3362</v>
      </c>
      <c r="AJ77" s="823">
        <v>24</v>
      </c>
      <c r="AK77" s="823">
        <v>1448</v>
      </c>
      <c r="AL77" s="824">
        <f t="shared" si="101"/>
        <v>1.6574585635359115E-2</v>
      </c>
      <c r="AM77" s="955" t="s">
        <v>3509</v>
      </c>
      <c r="AN77" s="831" t="s">
        <v>3510</v>
      </c>
      <c r="AO77" s="845">
        <v>131</v>
      </c>
      <c r="AP77" s="823">
        <v>1452</v>
      </c>
      <c r="AQ77" s="824">
        <f t="shared" si="102"/>
        <v>9.0220385674931125E-2</v>
      </c>
      <c r="AR77" s="955" t="s">
        <v>3511</v>
      </c>
      <c r="AS77" s="830" t="s">
        <v>3497</v>
      </c>
      <c r="AT77" s="820">
        <v>147</v>
      </c>
      <c r="AU77" s="820">
        <v>1432</v>
      </c>
      <c r="AV77" s="821">
        <f t="shared" si="103"/>
        <v>0.1026536312849162</v>
      </c>
      <c r="AW77" s="955" t="s">
        <v>3512</v>
      </c>
      <c r="AX77" s="831" t="s">
        <v>3513</v>
      </c>
      <c r="AY77" s="827"/>
      <c r="AZ77" s="820"/>
      <c r="BA77" s="821" t="e">
        <f t="shared" si="106"/>
        <v>#DIV/0!</v>
      </c>
      <c r="BB77" s="829"/>
      <c r="BC77" s="830"/>
      <c r="BD77" s="820"/>
      <c r="BE77" s="820"/>
      <c r="BF77" s="821" t="e">
        <f t="shared" si="107"/>
        <v>#DIV/0!</v>
      </c>
      <c r="BG77" s="821"/>
      <c r="BH77" s="831"/>
      <c r="BI77" s="827"/>
      <c r="BJ77" s="820"/>
      <c r="BK77" s="821" t="e">
        <f t="shared" si="108"/>
        <v>#DIV/0!</v>
      </c>
      <c r="BL77" s="829"/>
      <c r="BM77" s="830"/>
      <c r="BN77" s="820"/>
      <c r="BO77" s="820"/>
      <c r="BP77" s="821" t="e">
        <f t="shared" si="109"/>
        <v>#DIV/0!</v>
      </c>
      <c r="BQ77" s="821"/>
      <c r="BR77" s="831"/>
      <c r="BS77" s="827"/>
      <c r="BT77" s="820"/>
      <c r="BU77" s="821" t="e">
        <f t="shared" si="110"/>
        <v>#DIV/0!</v>
      </c>
      <c r="BV77" s="821"/>
      <c r="BW77" s="831"/>
      <c r="BX77" s="820"/>
      <c r="BY77" s="820"/>
      <c r="BZ77" s="821" t="e">
        <f t="shared" si="111"/>
        <v>#DIV/0!</v>
      </c>
      <c r="CA77" s="821"/>
      <c r="CB77" s="831"/>
      <c r="CC77" s="832"/>
      <c r="CE77" s="846">
        <f>AT77</f>
        <v>147</v>
      </c>
      <c r="CF77" s="846">
        <f>AU77</f>
        <v>1432</v>
      </c>
      <c r="CG77" s="834">
        <f t="shared" si="97"/>
        <v>0.1026536312849162</v>
      </c>
      <c r="CH77" s="834">
        <f t="shared" si="112"/>
        <v>0.1026536312849162</v>
      </c>
      <c r="CI77" s="835">
        <f t="shared" si="98"/>
        <v>0.25</v>
      </c>
      <c r="CJ77" s="834">
        <f t="shared" si="99"/>
        <v>0.41061452513966479</v>
      </c>
    </row>
    <row r="78" spans="2:88" s="828" customFormat="1" ht="339" customHeight="1" x14ac:dyDescent="0.25">
      <c r="B78" s="814" t="s">
        <v>522</v>
      </c>
      <c r="C78" s="814" t="s">
        <v>863</v>
      </c>
      <c r="D78" s="960" t="s">
        <v>646</v>
      </c>
      <c r="E78" s="816" t="s">
        <v>3514</v>
      </c>
      <c r="F78" s="817" t="s">
        <v>3515</v>
      </c>
      <c r="G78" s="814" t="s">
        <v>3516</v>
      </c>
      <c r="H78" s="814" t="s">
        <v>3517</v>
      </c>
      <c r="I78" s="814" t="s">
        <v>3518</v>
      </c>
      <c r="J78" s="816" t="s">
        <v>2476</v>
      </c>
      <c r="K78" s="814" t="s">
        <v>3519</v>
      </c>
      <c r="L78" s="814" t="s">
        <v>3520</v>
      </c>
      <c r="M78" s="815" t="s">
        <v>3521</v>
      </c>
      <c r="N78" s="814" t="s">
        <v>2382</v>
      </c>
      <c r="O78" s="814" t="s">
        <v>2383</v>
      </c>
      <c r="P78" s="814" t="s">
        <v>3522</v>
      </c>
      <c r="Q78" s="961">
        <v>0.99529999999999996</v>
      </c>
      <c r="R78" s="814" t="s">
        <v>2382</v>
      </c>
      <c r="S78" s="871">
        <v>1</v>
      </c>
      <c r="T78" s="814" t="s">
        <v>833</v>
      </c>
      <c r="U78" s="820"/>
      <c r="V78" s="820"/>
      <c r="W78" s="821"/>
      <c r="X78" s="962" t="s">
        <v>3523</v>
      </c>
      <c r="Y78" s="962" t="s">
        <v>3524</v>
      </c>
      <c r="Z78" s="820"/>
      <c r="AA78" s="820"/>
      <c r="AB78" s="821"/>
      <c r="AC78" s="962" t="s">
        <v>3523</v>
      </c>
      <c r="AD78" s="963" t="s">
        <v>3525</v>
      </c>
      <c r="AE78" s="845">
        <v>6890</v>
      </c>
      <c r="AF78" s="823">
        <v>6910</v>
      </c>
      <c r="AG78" s="917">
        <f t="shared" si="105"/>
        <v>0.99710564399421131</v>
      </c>
      <c r="AH78" s="844" t="s">
        <v>3526</v>
      </c>
      <c r="AI78" s="844" t="s">
        <v>3527</v>
      </c>
      <c r="AJ78" s="820"/>
      <c r="AK78" s="820"/>
      <c r="AL78" s="821"/>
      <c r="AM78" s="863" t="s">
        <v>3528</v>
      </c>
      <c r="AN78" s="862" t="s">
        <v>3529</v>
      </c>
      <c r="AO78" s="827"/>
      <c r="AP78" s="820"/>
      <c r="AQ78" s="821"/>
      <c r="AR78" s="964" t="s">
        <v>3530</v>
      </c>
      <c r="AS78" s="965" t="s">
        <v>3531</v>
      </c>
      <c r="AT78" s="966">
        <v>37856</v>
      </c>
      <c r="AU78" s="967">
        <v>38456</v>
      </c>
      <c r="AV78" s="968">
        <f>+AT78/AU78</f>
        <v>0.98439775327647183</v>
      </c>
      <c r="AW78" s="907" t="s">
        <v>3532</v>
      </c>
      <c r="AX78" s="863" t="s">
        <v>3533</v>
      </c>
      <c r="AY78" s="827"/>
      <c r="AZ78" s="820"/>
      <c r="BA78" s="821" t="e">
        <f t="shared" si="81"/>
        <v>#DIV/0!</v>
      </c>
      <c r="BB78" s="829"/>
      <c r="BC78" s="830"/>
      <c r="BD78" s="820"/>
      <c r="BE78" s="820"/>
      <c r="BF78" s="821" t="e">
        <f t="shared" si="82"/>
        <v>#DIV/0!</v>
      </c>
      <c r="BG78" s="821"/>
      <c r="BH78" s="831"/>
      <c r="BI78" s="827"/>
      <c r="BJ78" s="820"/>
      <c r="BK78" s="821" t="e">
        <f t="shared" si="83"/>
        <v>#DIV/0!</v>
      </c>
      <c r="BL78" s="829"/>
      <c r="BM78" s="830"/>
      <c r="BN78" s="820"/>
      <c r="BO78" s="820"/>
      <c r="BP78" s="821" t="e">
        <f t="shared" si="84"/>
        <v>#DIV/0!</v>
      </c>
      <c r="BQ78" s="821"/>
      <c r="BR78" s="831"/>
      <c r="BS78" s="827"/>
      <c r="BT78" s="820"/>
      <c r="BU78" s="821" t="e">
        <f t="shared" si="85"/>
        <v>#DIV/0!</v>
      </c>
      <c r="BV78" s="821"/>
      <c r="BW78" s="831"/>
      <c r="BX78" s="820"/>
      <c r="BY78" s="820"/>
      <c r="BZ78" s="821" t="e">
        <f t="shared" si="86"/>
        <v>#DIV/0!</v>
      </c>
      <c r="CA78" s="821"/>
      <c r="CB78" s="831"/>
      <c r="CC78" s="832"/>
      <c r="CE78" s="833">
        <f>(+U78+Z78+AE78+AJ78+AO78+AT78+AY78+BD78+BI78+BN78+BS78+BX78)</f>
        <v>44746</v>
      </c>
      <c r="CF78" s="833">
        <f t="shared" ref="CF78" si="113">+V78+AA78+AF78+AK78+AP78+AU78+AZ78+BE78+BJ78+BO78+BT78+BY78</f>
        <v>45366</v>
      </c>
      <c r="CG78" s="909">
        <f t="shared" si="97"/>
        <v>0.98633337741921268</v>
      </c>
      <c r="CH78" s="909">
        <f t="shared" si="112"/>
        <v>0.98633337741921268</v>
      </c>
      <c r="CI78" s="835">
        <f t="shared" si="98"/>
        <v>1</v>
      </c>
      <c r="CJ78" s="969">
        <f t="shared" si="99"/>
        <v>0.98633337741921268</v>
      </c>
    </row>
    <row r="79" spans="2:88" s="828" customFormat="1" ht="204" x14ac:dyDescent="0.25">
      <c r="B79" s="814" t="s">
        <v>3211</v>
      </c>
      <c r="C79" s="814" t="s">
        <v>3534</v>
      </c>
      <c r="D79" s="815" t="s">
        <v>2551</v>
      </c>
      <c r="E79" s="814" t="s">
        <v>3535</v>
      </c>
      <c r="F79" s="854" t="s">
        <v>2534</v>
      </c>
      <c r="G79" s="815" t="s">
        <v>3536</v>
      </c>
      <c r="H79" s="815" t="s">
        <v>3537</v>
      </c>
      <c r="I79" s="815" t="s">
        <v>3538</v>
      </c>
      <c r="J79" s="814" t="s">
        <v>2476</v>
      </c>
      <c r="K79" s="815" t="s">
        <v>3539</v>
      </c>
      <c r="L79" s="815" t="s">
        <v>3540</v>
      </c>
      <c r="M79" s="815" t="s">
        <v>3541</v>
      </c>
      <c r="N79" s="815" t="s">
        <v>2382</v>
      </c>
      <c r="O79" s="814" t="s">
        <v>2383</v>
      </c>
      <c r="P79" s="815" t="s">
        <v>3542</v>
      </c>
      <c r="Q79" s="818">
        <v>0.16</v>
      </c>
      <c r="R79" s="814" t="s">
        <v>2459</v>
      </c>
      <c r="S79" s="818">
        <v>0.3</v>
      </c>
      <c r="T79" s="819" t="s">
        <v>833</v>
      </c>
      <c r="U79" s="820"/>
      <c r="V79" s="820"/>
      <c r="W79" s="821" t="e">
        <f t="shared" si="91"/>
        <v>#DIV/0!</v>
      </c>
      <c r="X79" s="822" t="s">
        <v>3543</v>
      </c>
      <c r="Y79" s="822" t="s">
        <v>3544</v>
      </c>
      <c r="Z79" s="823"/>
      <c r="AA79" s="823"/>
      <c r="AB79" s="824" t="e">
        <f t="shared" si="92"/>
        <v>#DIV/0!</v>
      </c>
      <c r="AC79" s="822" t="s">
        <v>3545</v>
      </c>
      <c r="AD79" s="822" t="s">
        <v>3546</v>
      </c>
      <c r="AE79" s="823">
        <v>654</v>
      </c>
      <c r="AF79" s="823">
        <v>4515</v>
      </c>
      <c r="AG79" s="824">
        <f t="shared" si="80"/>
        <v>0.14485049833887043</v>
      </c>
      <c r="AH79" s="822" t="s">
        <v>3547</v>
      </c>
      <c r="AI79" s="822" t="s">
        <v>3548</v>
      </c>
      <c r="AJ79" s="823"/>
      <c r="AK79" s="823"/>
      <c r="AL79" s="824" t="e">
        <f t="shared" si="87"/>
        <v>#DIV/0!</v>
      </c>
      <c r="AM79" s="822" t="s">
        <v>3549</v>
      </c>
      <c r="AN79" s="826" t="s">
        <v>3550</v>
      </c>
      <c r="AO79" s="845"/>
      <c r="AP79" s="823"/>
      <c r="AQ79" s="824" t="e">
        <f t="shared" si="88"/>
        <v>#DIV/0!</v>
      </c>
      <c r="AR79" s="822" t="s">
        <v>3551</v>
      </c>
      <c r="AS79" s="826" t="s">
        <v>3552</v>
      </c>
      <c r="AT79" s="823">
        <v>2212</v>
      </c>
      <c r="AU79" s="823">
        <v>5733</v>
      </c>
      <c r="AV79" s="825">
        <f t="shared" si="89"/>
        <v>0.38583638583638585</v>
      </c>
      <c r="AW79" s="941" t="s">
        <v>3553</v>
      </c>
      <c r="AX79" s="826" t="s">
        <v>3554</v>
      </c>
      <c r="AY79" s="827"/>
      <c r="AZ79" s="820"/>
      <c r="BA79" s="821" t="e">
        <f t="shared" si="81"/>
        <v>#DIV/0!</v>
      </c>
      <c r="BB79" s="829"/>
      <c r="BC79" s="830"/>
      <c r="BD79" s="820"/>
      <c r="BE79" s="820"/>
      <c r="BF79" s="821" t="e">
        <f t="shared" si="82"/>
        <v>#DIV/0!</v>
      </c>
      <c r="BG79" s="821"/>
      <c r="BH79" s="831"/>
      <c r="BI79" s="827"/>
      <c r="BJ79" s="820"/>
      <c r="BK79" s="821" t="e">
        <f t="shared" si="83"/>
        <v>#DIV/0!</v>
      </c>
      <c r="BL79" s="829"/>
      <c r="BM79" s="830"/>
      <c r="BN79" s="820"/>
      <c r="BO79" s="820"/>
      <c r="BP79" s="821" t="e">
        <f t="shared" si="84"/>
        <v>#DIV/0!</v>
      </c>
      <c r="BQ79" s="821"/>
      <c r="BR79" s="831"/>
      <c r="BS79" s="827"/>
      <c r="BT79" s="820"/>
      <c r="BU79" s="821" t="e">
        <f t="shared" si="85"/>
        <v>#DIV/0!</v>
      </c>
      <c r="BV79" s="821"/>
      <c r="BW79" s="831"/>
      <c r="BX79" s="820"/>
      <c r="BY79" s="820"/>
      <c r="BZ79" s="821" t="e">
        <f t="shared" si="86"/>
        <v>#DIV/0!</v>
      </c>
      <c r="CA79" s="821"/>
      <c r="CB79" s="831"/>
      <c r="CC79" s="832"/>
      <c r="CE79" s="950">
        <f t="shared" ref="CE79:CF81" si="114">+U79+Z79+AE79+AJ79+AO79+AT79+AY79+BD79+BI79+BN79+BS79+BX79</f>
        <v>2866</v>
      </c>
      <c r="CF79" s="950">
        <f t="shared" si="114"/>
        <v>10248</v>
      </c>
      <c r="CG79" s="834">
        <f t="shared" si="97"/>
        <v>0.27966432474629194</v>
      </c>
      <c r="CH79" s="834">
        <f t="shared" si="112"/>
        <v>0.27966432474629194</v>
      </c>
      <c r="CI79" s="835">
        <f t="shared" si="98"/>
        <v>0.3</v>
      </c>
      <c r="CJ79" s="834">
        <f t="shared" si="99"/>
        <v>0.9322144158209732</v>
      </c>
    </row>
    <row r="80" spans="2:88" s="828" customFormat="1" ht="204" x14ac:dyDescent="0.25">
      <c r="B80" s="814" t="s">
        <v>522</v>
      </c>
      <c r="C80" s="814" t="s">
        <v>3534</v>
      </c>
      <c r="D80" s="815" t="s">
        <v>2551</v>
      </c>
      <c r="E80" s="814" t="s">
        <v>3555</v>
      </c>
      <c r="F80" s="854" t="s">
        <v>2534</v>
      </c>
      <c r="G80" s="815" t="s">
        <v>3556</v>
      </c>
      <c r="H80" s="815" t="s">
        <v>3557</v>
      </c>
      <c r="I80" s="815" t="s">
        <v>3558</v>
      </c>
      <c r="J80" s="814" t="s">
        <v>2476</v>
      </c>
      <c r="K80" s="815" t="s">
        <v>3559</v>
      </c>
      <c r="L80" s="815" t="s">
        <v>3560</v>
      </c>
      <c r="M80" s="815" t="s">
        <v>3561</v>
      </c>
      <c r="N80" s="815" t="s">
        <v>2382</v>
      </c>
      <c r="O80" s="814" t="s">
        <v>2383</v>
      </c>
      <c r="P80" s="815" t="s">
        <v>3562</v>
      </c>
      <c r="Q80" s="818">
        <v>0.98</v>
      </c>
      <c r="R80" s="814" t="s">
        <v>3563</v>
      </c>
      <c r="S80" s="818">
        <v>1</v>
      </c>
      <c r="T80" s="819" t="s">
        <v>833</v>
      </c>
      <c r="U80" s="820"/>
      <c r="V80" s="820"/>
      <c r="W80" s="821" t="e">
        <f>+U80/V80</f>
        <v>#DIV/0!</v>
      </c>
      <c r="X80" s="822" t="s">
        <v>3564</v>
      </c>
      <c r="Y80" s="822" t="s">
        <v>3544</v>
      </c>
      <c r="Z80" s="823"/>
      <c r="AA80" s="823"/>
      <c r="AB80" s="824" t="e">
        <f t="shared" si="92"/>
        <v>#DIV/0!</v>
      </c>
      <c r="AC80" s="822" t="s">
        <v>3565</v>
      </c>
      <c r="AD80" s="822" t="s">
        <v>3546</v>
      </c>
      <c r="AE80" s="823">
        <v>6875</v>
      </c>
      <c r="AF80" s="823">
        <v>6912</v>
      </c>
      <c r="AG80" s="824">
        <f t="shared" si="80"/>
        <v>0.9946469907407407</v>
      </c>
      <c r="AH80" s="822" t="s">
        <v>3566</v>
      </c>
      <c r="AI80" s="822" t="s">
        <v>3567</v>
      </c>
      <c r="AJ80" s="823"/>
      <c r="AK80" s="823"/>
      <c r="AL80" s="824" t="e">
        <f t="shared" si="87"/>
        <v>#DIV/0!</v>
      </c>
      <c r="AM80" s="822" t="s">
        <v>3568</v>
      </c>
      <c r="AN80" s="826" t="s">
        <v>3550</v>
      </c>
      <c r="AO80" s="845"/>
      <c r="AP80" s="823"/>
      <c r="AQ80" s="824" t="e">
        <f t="shared" si="88"/>
        <v>#DIV/0!</v>
      </c>
      <c r="AR80" s="822" t="s">
        <v>3569</v>
      </c>
      <c r="AS80" s="826" t="s">
        <v>3570</v>
      </c>
      <c r="AT80" s="823">
        <v>7217</v>
      </c>
      <c r="AU80" s="823">
        <v>7236</v>
      </c>
      <c r="AV80" s="825">
        <f t="shared" si="89"/>
        <v>0.99737423991155338</v>
      </c>
      <c r="AW80" s="941" t="s">
        <v>3571</v>
      </c>
      <c r="AX80" s="826" t="s">
        <v>3572</v>
      </c>
      <c r="AY80" s="827"/>
      <c r="AZ80" s="820"/>
      <c r="BA80" s="821" t="e">
        <f t="shared" si="81"/>
        <v>#DIV/0!</v>
      </c>
      <c r="BB80" s="829"/>
      <c r="BC80" s="830"/>
      <c r="BD80" s="820"/>
      <c r="BE80" s="820"/>
      <c r="BF80" s="821" t="e">
        <f t="shared" si="82"/>
        <v>#DIV/0!</v>
      </c>
      <c r="BG80" s="821"/>
      <c r="BH80" s="831"/>
      <c r="BI80" s="827"/>
      <c r="BJ80" s="820"/>
      <c r="BK80" s="821" t="e">
        <f t="shared" si="83"/>
        <v>#DIV/0!</v>
      </c>
      <c r="BL80" s="829"/>
      <c r="BM80" s="830"/>
      <c r="BN80" s="820"/>
      <c r="BO80" s="820"/>
      <c r="BP80" s="821" t="e">
        <f t="shared" si="84"/>
        <v>#DIV/0!</v>
      </c>
      <c r="BQ80" s="821"/>
      <c r="BR80" s="831"/>
      <c r="BS80" s="827"/>
      <c r="BT80" s="820"/>
      <c r="BU80" s="821" t="e">
        <f t="shared" si="85"/>
        <v>#DIV/0!</v>
      </c>
      <c r="BV80" s="821"/>
      <c r="BW80" s="831"/>
      <c r="BX80" s="820"/>
      <c r="BY80" s="820"/>
      <c r="BZ80" s="821" t="e">
        <f t="shared" si="86"/>
        <v>#DIV/0!</v>
      </c>
      <c r="CA80" s="821"/>
      <c r="CB80" s="831"/>
      <c r="CC80" s="832"/>
      <c r="CE80" s="950">
        <f t="shared" si="114"/>
        <v>14092</v>
      </c>
      <c r="CF80" s="950">
        <f t="shared" si="114"/>
        <v>14148</v>
      </c>
      <c r="CG80" s="834">
        <f t="shared" si="97"/>
        <v>0.99604184337008761</v>
      </c>
      <c r="CH80" s="834">
        <f t="shared" si="112"/>
        <v>0.99604184337008761</v>
      </c>
      <c r="CI80" s="835">
        <f t="shared" si="98"/>
        <v>1</v>
      </c>
      <c r="CJ80" s="834">
        <f t="shared" si="99"/>
        <v>0.99604184337008761</v>
      </c>
    </row>
    <row r="81" spans="2:89" s="828" customFormat="1" ht="408" x14ac:dyDescent="0.25">
      <c r="B81" s="814" t="s">
        <v>522</v>
      </c>
      <c r="C81" s="814" t="s">
        <v>3573</v>
      </c>
      <c r="D81" s="855" t="s">
        <v>2666</v>
      </c>
      <c r="E81" s="840" t="s">
        <v>3574</v>
      </c>
      <c r="F81" s="854" t="s">
        <v>3176</v>
      </c>
      <c r="G81" s="855" t="s">
        <v>3575</v>
      </c>
      <c r="H81" s="855" t="s">
        <v>3576</v>
      </c>
      <c r="I81" s="855" t="s">
        <v>3577</v>
      </c>
      <c r="J81" s="840" t="s">
        <v>2378</v>
      </c>
      <c r="K81" s="855" t="s">
        <v>3578</v>
      </c>
      <c r="L81" s="855" t="s">
        <v>3579</v>
      </c>
      <c r="M81" s="855" t="s">
        <v>3580</v>
      </c>
      <c r="N81" s="853" t="s">
        <v>2382</v>
      </c>
      <c r="O81" s="840" t="s">
        <v>2480</v>
      </c>
      <c r="P81" s="855" t="s">
        <v>3581</v>
      </c>
      <c r="Q81" s="856">
        <v>0.94</v>
      </c>
      <c r="R81" s="853" t="s">
        <v>2382</v>
      </c>
      <c r="S81" s="856">
        <v>1</v>
      </c>
      <c r="T81" s="853" t="s">
        <v>833</v>
      </c>
      <c r="U81" s="820"/>
      <c r="V81" s="820"/>
      <c r="W81" s="821"/>
      <c r="X81" s="844" t="s">
        <v>3582</v>
      </c>
      <c r="Y81" s="844" t="s">
        <v>3583</v>
      </c>
      <c r="Z81" s="823"/>
      <c r="AA81" s="823"/>
      <c r="AB81" s="824"/>
      <c r="AC81" s="863" t="s">
        <v>3584</v>
      </c>
      <c r="AD81" s="844" t="s">
        <v>3583</v>
      </c>
      <c r="AE81" s="844"/>
      <c r="AF81" s="820"/>
      <c r="AG81" s="821"/>
      <c r="AH81" s="863" t="s">
        <v>3585</v>
      </c>
      <c r="AI81" s="844" t="s">
        <v>3586</v>
      </c>
      <c r="AJ81" s="820"/>
      <c r="AK81" s="820"/>
      <c r="AL81" s="821"/>
      <c r="AM81" s="857" t="s">
        <v>3587</v>
      </c>
      <c r="AN81" s="861" t="s">
        <v>2466</v>
      </c>
      <c r="AO81" s="827"/>
      <c r="AP81" s="820"/>
      <c r="AQ81" s="821"/>
      <c r="AR81" s="857" t="s">
        <v>3588</v>
      </c>
      <c r="AS81" s="861" t="s">
        <v>3589</v>
      </c>
      <c r="AT81" s="823">
        <v>150</v>
      </c>
      <c r="AU81" s="823">
        <v>155</v>
      </c>
      <c r="AV81" s="824">
        <f>+AT81/AU81</f>
        <v>0.967741935483871</v>
      </c>
      <c r="AW81" s="857" t="s">
        <v>3590</v>
      </c>
      <c r="AX81" s="861" t="s">
        <v>3591</v>
      </c>
      <c r="AY81" s="827"/>
      <c r="AZ81" s="820"/>
      <c r="BA81" s="821"/>
      <c r="BB81" s="829"/>
      <c r="BC81" s="830"/>
      <c r="BD81" s="820"/>
      <c r="BE81" s="820"/>
      <c r="BF81" s="821"/>
      <c r="BG81" s="821"/>
      <c r="BH81" s="831"/>
      <c r="BI81" s="827"/>
      <c r="BJ81" s="820"/>
      <c r="BK81" s="821"/>
      <c r="BL81" s="829"/>
      <c r="BM81" s="830"/>
      <c r="BN81" s="820"/>
      <c r="BO81" s="820"/>
      <c r="BP81" s="821"/>
      <c r="BQ81" s="821"/>
      <c r="BR81" s="831"/>
      <c r="BS81" s="827"/>
      <c r="BT81" s="820"/>
      <c r="BU81" s="821"/>
      <c r="BV81" s="821"/>
      <c r="BW81" s="831"/>
      <c r="BX81" s="820"/>
      <c r="BY81" s="820"/>
      <c r="BZ81" s="821" t="e">
        <f t="shared" si="86"/>
        <v>#DIV/0!</v>
      </c>
      <c r="CA81" s="821"/>
      <c r="CB81" s="831"/>
      <c r="CC81" s="832"/>
      <c r="CE81" s="833">
        <f t="shared" si="114"/>
        <v>150</v>
      </c>
      <c r="CF81" s="833">
        <f t="shared" si="114"/>
        <v>155</v>
      </c>
      <c r="CG81" s="834">
        <f t="shared" si="97"/>
        <v>0.967741935483871</v>
      </c>
      <c r="CH81" s="834">
        <f t="shared" si="112"/>
        <v>0.967741935483871</v>
      </c>
      <c r="CI81" s="835">
        <f t="shared" si="98"/>
        <v>1</v>
      </c>
      <c r="CJ81" s="834">
        <f t="shared" si="99"/>
        <v>0.967741935483871</v>
      </c>
    </row>
    <row r="82" spans="2:89" s="828" customFormat="1" ht="230.25" customHeight="1" x14ac:dyDescent="0.25">
      <c r="B82" s="814" t="s">
        <v>522</v>
      </c>
      <c r="C82" s="819" t="s">
        <v>3592</v>
      </c>
      <c r="D82" s="815" t="s">
        <v>646</v>
      </c>
      <c r="E82" s="970" t="s">
        <v>3593</v>
      </c>
      <c r="F82" s="817" t="s">
        <v>2451</v>
      </c>
      <c r="G82" s="815" t="s">
        <v>3594</v>
      </c>
      <c r="H82" s="815" t="s">
        <v>3595</v>
      </c>
      <c r="I82" s="815" t="s">
        <v>3596</v>
      </c>
      <c r="J82" s="816" t="s">
        <v>2378</v>
      </c>
      <c r="K82" s="815" t="s">
        <v>3597</v>
      </c>
      <c r="L82" s="815" t="s">
        <v>3598</v>
      </c>
      <c r="M82" s="815" t="s">
        <v>3599</v>
      </c>
      <c r="N82" s="814" t="s">
        <v>2382</v>
      </c>
      <c r="O82" s="816" t="s">
        <v>2383</v>
      </c>
      <c r="P82" s="815" t="s">
        <v>3600</v>
      </c>
      <c r="Q82" s="818" t="s">
        <v>365</v>
      </c>
      <c r="R82" s="814" t="s">
        <v>365</v>
      </c>
      <c r="S82" s="818">
        <v>0.7</v>
      </c>
      <c r="T82" s="814" t="s">
        <v>658</v>
      </c>
      <c r="U82" s="823"/>
      <c r="V82" s="823"/>
      <c r="W82" s="824"/>
      <c r="X82" s="822" t="s">
        <v>3601</v>
      </c>
      <c r="Y82" s="844" t="s">
        <v>3602</v>
      </c>
      <c r="Z82" s="823"/>
      <c r="AA82" s="823"/>
      <c r="AB82" s="824"/>
      <c r="AC82" s="863" t="s">
        <v>3603</v>
      </c>
      <c r="AD82" s="863" t="s">
        <v>3602</v>
      </c>
      <c r="AE82" s="845">
        <v>7</v>
      </c>
      <c r="AF82" s="823">
        <v>11</v>
      </c>
      <c r="AG82" s="824">
        <f>AE82/AF82</f>
        <v>0.63636363636363635</v>
      </c>
      <c r="AH82" s="844" t="s">
        <v>3604</v>
      </c>
      <c r="AI82" s="844" t="s">
        <v>3605</v>
      </c>
      <c r="AJ82" s="823"/>
      <c r="AK82" s="823"/>
      <c r="AL82" s="824"/>
      <c r="AM82" s="863" t="s">
        <v>3606</v>
      </c>
      <c r="AN82" s="861" t="s">
        <v>3607</v>
      </c>
      <c r="AO82" s="845"/>
      <c r="AP82" s="823"/>
      <c r="AQ82" s="824"/>
      <c r="AR82" s="844" t="s">
        <v>3608</v>
      </c>
      <c r="AS82" s="861" t="s">
        <v>3193</v>
      </c>
      <c r="AT82" s="823">
        <v>33</v>
      </c>
      <c r="AU82" s="823">
        <v>38</v>
      </c>
      <c r="AV82" s="824">
        <f>AT82/AU82</f>
        <v>0.86842105263157898</v>
      </c>
      <c r="AW82" s="863" t="s">
        <v>3609</v>
      </c>
      <c r="AX82" s="899" t="s">
        <v>3610</v>
      </c>
      <c r="AY82" s="845"/>
      <c r="AZ82" s="823"/>
      <c r="BA82" s="824"/>
      <c r="BB82" s="915"/>
      <c r="BC82" s="844"/>
      <c r="BD82" s="823"/>
      <c r="BE82" s="823"/>
      <c r="BF82" s="824"/>
      <c r="BG82" s="863"/>
      <c r="BH82" s="861"/>
      <c r="BI82" s="845"/>
      <c r="BJ82" s="823"/>
      <c r="BK82" s="824"/>
      <c r="BL82" s="863"/>
      <c r="BM82" s="861"/>
      <c r="BN82" s="823"/>
      <c r="BO82" s="823"/>
      <c r="BP82" s="824"/>
      <c r="BQ82" s="861"/>
      <c r="BR82" s="863"/>
      <c r="BS82" s="845"/>
      <c r="BT82" s="823"/>
      <c r="BU82" s="824"/>
      <c r="BV82" s="863"/>
      <c r="BW82" s="863"/>
      <c r="BX82" s="823"/>
      <c r="BY82" s="823"/>
      <c r="BZ82" s="824"/>
      <c r="CA82" s="971"/>
      <c r="CB82" s="857"/>
      <c r="CC82" s="857"/>
      <c r="CE82" s="833">
        <f>+AT82</f>
        <v>33</v>
      </c>
      <c r="CF82" s="833">
        <f>+AU82</f>
        <v>38</v>
      </c>
      <c r="CG82" s="834">
        <f t="shared" si="97"/>
        <v>0.86842105263157898</v>
      </c>
      <c r="CH82" s="834">
        <f t="shared" si="112"/>
        <v>0.86842105263157898</v>
      </c>
      <c r="CI82" s="834">
        <f t="shared" si="98"/>
        <v>0.7</v>
      </c>
      <c r="CJ82" s="834">
        <f t="shared" si="99"/>
        <v>1.2406015037593987</v>
      </c>
    </row>
    <row r="83" spans="2:89" s="828" customFormat="1" ht="252.75" customHeight="1" x14ac:dyDescent="0.25">
      <c r="B83" s="814" t="s">
        <v>522</v>
      </c>
      <c r="C83" s="814" t="s">
        <v>3611</v>
      </c>
      <c r="D83" s="814" t="s">
        <v>646</v>
      </c>
      <c r="E83" s="816" t="s">
        <v>3612</v>
      </c>
      <c r="F83" s="817" t="s">
        <v>3613</v>
      </c>
      <c r="G83" s="815" t="s">
        <v>3614</v>
      </c>
      <c r="H83" s="815" t="s">
        <v>3615</v>
      </c>
      <c r="I83" s="815" t="s">
        <v>3616</v>
      </c>
      <c r="J83" s="816" t="s">
        <v>2378</v>
      </c>
      <c r="K83" s="855" t="s">
        <v>3617</v>
      </c>
      <c r="L83" s="815" t="s">
        <v>3618</v>
      </c>
      <c r="M83" s="815" t="s">
        <v>3619</v>
      </c>
      <c r="N83" s="814" t="s">
        <v>2382</v>
      </c>
      <c r="O83" s="816" t="s">
        <v>2383</v>
      </c>
      <c r="P83" s="815" t="s">
        <v>3620</v>
      </c>
      <c r="Q83" s="818" t="s">
        <v>365</v>
      </c>
      <c r="R83" s="814" t="s">
        <v>365</v>
      </c>
      <c r="S83" s="818">
        <v>0.7</v>
      </c>
      <c r="T83" s="814" t="s">
        <v>658</v>
      </c>
      <c r="U83" s="823"/>
      <c r="V83" s="823"/>
      <c r="W83" s="824"/>
      <c r="X83" s="822" t="s">
        <v>3621</v>
      </c>
      <c r="Y83" s="844" t="s">
        <v>3602</v>
      </c>
      <c r="Z83" s="823"/>
      <c r="AA83" s="823"/>
      <c r="AB83" s="824"/>
      <c r="AC83" s="863" t="s">
        <v>3622</v>
      </c>
      <c r="AD83" s="972" t="s">
        <v>3602</v>
      </c>
      <c r="AE83" s="845">
        <v>42</v>
      </c>
      <c r="AF83" s="823">
        <v>81</v>
      </c>
      <c r="AG83" s="824">
        <f>AE83/AF83</f>
        <v>0.51851851851851849</v>
      </c>
      <c r="AH83" s="844" t="s">
        <v>3623</v>
      </c>
      <c r="AI83" s="844" t="s">
        <v>3624</v>
      </c>
      <c r="AJ83" s="823"/>
      <c r="AK83" s="823"/>
      <c r="AL83" s="824"/>
      <c r="AM83" s="863" t="s">
        <v>3625</v>
      </c>
      <c r="AN83" s="861" t="s">
        <v>3607</v>
      </c>
      <c r="AO83" s="845"/>
      <c r="AP83" s="823"/>
      <c r="AQ83" s="824"/>
      <c r="AR83" s="844" t="s">
        <v>3626</v>
      </c>
      <c r="AS83" s="861" t="s">
        <v>3193</v>
      </c>
      <c r="AT83" s="823">
        <v>42</v>
      </c>
      <c r="AU83" s="823">
        <v>84</v>
      </c>
      <c r="AV83" s="824">
        <f>AT83/AU83</f>
        <v>0.5</v>
      </c>
      <c r="AW83" s="863" t="s">
        <v>3627</v>
      </c>
      <c r="AX83" s="899" t="s">
        <v>3628</v>
      </c>
      <c r="AY83" s="845"/>
      <c r="AZ83" s="823"/>
      <c r="BA83" s="824"/>
      <c r="BB83" s="915"/>
      <c r="BC83" s="844"/>
      <c r="BD83" s="823"/>
      <c r="BE83" s="823"/>
      <c r="BF83" s="824"/>
      <c r="BG83" s="863"/>
      <c r="BH83" s="861"/>
      <c r="BI83" s="845"/>
      <c r="BJ83" s="823"/>
      <c r="BK83" s="824"/>
      <c r="BL83" s="863"/>
      <c r="BM83" s="861"/>
      <c r="BN83" s="823"/>
      <c r="BO83" s="823"/>
      <c r="BP83" s="824"/>
      <c r="BQ83" s="861"/>
      <c r="BR83" s="863"/>
      <c r="BS83" s="845"/>
      <c r="BT83" s="823"/>
      <c r="BU83" s="824"/>
      <c r="BV83" s="863"/>
      <c r="BW83" s="863"/>
      <c r="BX83" s="823"/>
      <c r="BY83" s="823"/>
      <c r="BZ83" s="824"/>
      <c r="CA83" s="971"/>
      <c r="CB83" s="857"/>
      <c r="CC83" s="857"/>
      <c r="CE83" s="833">
        <f>+AT83</f>
        <v>42</v>
      </c>
      <c r="CF83" s="833">
        <f>+AU83</f>
        <v>84</v>
      </c>
      <c r="CG83" s="834">
        <f t="shared" si="97"/>
        <v>0.5</v>
      </c>
      <c r="CH83" s="834">
        <f t="shared" si="112"/>
        <v>0.5</v>
      </c>
      <c r="CI83" s="834">
        <f t="shared" si="98"/>
        <v>0.7</v>
      </c>
      <c r="CJ83" s="834">
        <f t="shared" si="99"/>
        <v>0.7142857142857143</v>
      </c>
    </row>
    <row r="84" spans="2:89" s="828" customFormat="1" ht="228" x14ac:dyDescent="0.25">
      <c r="B84" s="814" t="s">
        <v>522</v>
      </c>
      <c r="C84" s="819" t="s">
        <v>3592</v>
      </c>
      <c r="D84" s="815" t="s">
        <v>2551</v>
      </c>
      <c r="E84" s="970" t="s">
        <v>3629</v>
      </c>
      <c r="F84" s="817" t="s">
        <v>2451</v>
      </c>
      <c r="G84" s="815" t="s">
        <v>3630</v>
      </c>
      <c r="H84" s="815" t="s">
        <v>3631</v>
      </c>
      <c r="I84" s="815" t="s">
        <v>3632</v>
      </c>
      <c r="J84" s="816" t="s">
        <v>2378</v>
      </c>
      <c r="K84" s="815" t="s">
        <v>3633</v>
      </c>
      <c r="L84" s="815" t="s">
        <v>3634</v>
      </c>
      <c r="M84" s="815" t="s">
        <v>3635</v>
      </c>
      <c r="N84" s="814" t="s">
        <v>2382</v>
      </c>
      <c r="O84" s="816" t="s">
        <v>2480</v>
      </c>
      <c r="P84" s="815" t="s">
        <v>3636</v>
      </c>
      <c r="Q84" s="818" t="s">
        <v>365</v>
      </c>
      <c r="R84" s="814" t="s">
        <v>365</v>
      </c>
      <c r="S84" s="818">
        <v>0.6</v>
      </c>
      <c r="T84" s="814" t="s">
        <v>658</v>
      </c>
      <c r="U84" s="823"/>
      <c r="V84" s="823"/>
      <c r="W84" s="824"/>
      <c r="X84" s="822" t="s">
        <v>3637</v>
      </c>
      <c r="Y84" s="844" t="s">
        <v>3602</v>
      </c>
      <c r="Z84" s="823"/>
      <c r="AA84" s="823"/>
      <c r="AB84" s="824"/>
      <c r="AC84" s="863" t="s">
        <v>3638</v>
      </c>
      <c r="AD84" s="972" t="s">
        <v>3602</v>
      </c>
      <c r="AE84" s="845"/>
      <c r="AF84" s="823"/>
      <c r="AG84" s="824"/>
      <c r="AH84" s="844" t="s">
        <v>3639</v>
      </c>
      <c r="AI84" s="844" t="s">
        <v>3640</v>
      </c>
      <c r="AJ84" s="823"/>
      <c r="AK84" s="823"/>
      <c r="AL84" s="824"/>
      <c r="AM84" s="863" t="s">
        <v>3641</v>
      </c>
      <c r="AN84" s="861" t="s">
        <v>3607</v>
      </c>
      <c r="AO84" s="845"/>
      <c r="AP84" s="823"/>
      <c r="AQ84" s="824"/>
      <c r="AR84" s="844" t="s">
        <v>3642</v>
      </c>
      <c r="AS84" s="861" t="s">
        <v>3193</v>
      </c>
      <c r="AT84" s="823">
        <v>136</v>
      </c>
      <c r="AU84" s="823">
        <v>190</v>
      </c>
      <c r="AV84" s="824">
        <f>AT84/AU84</f>
        <v>0.71578947368421053</v>
      </c>
      <c r="AW84" s="863" t="s">
        <v>3643</v>
      </c>
      <c r="AX84" s="861" t="s">
        <v>3644</v>
      </c>
      <c r="AY84" s="845"/>
      <c r="AZ84" s="823"/>
      <c r="BA84" s="824"/>
      <c r="BB84" s="915"/>
      <c r="BC84" s="844"/>
      <c r="BD84" s="823"/>
      <c r="BE84" s="823"/>
      <c r="BF84" s="824"/>
      <c r="BG84" s="863"/>
      <c r="BH84" s="861"/>
      <c r="BI84" s="845"/>
      <c r="BJ84" s="823"/>
      <c r="BK84" s="824"/>
      <c r="BL84" s="863"/>
      <c r="BM84" s="861"/>
      <c r="BN84" s="823"/>
      <c r="BO84" s="823"/>
      <c r="BP84" s="824"/>
      <c r="BQ84" s="861"/>
      <c r="BR84" s="863"/>
      <c r="BS84" s="845"/>
      <c r="BT84" s="823"/>
      <c r="BU84" s="824"/>
      <c r="BV84" s="863"/>
      <c r="BW84" s="863"/>
      <c r="BX84" s="823"/>
      <c r="BY84" s="823"/>
      <c r="BZ84" s="824"/>
      <c r="CA84" s="971"/>
      <c r="CB84" s="857"/>
      <c r="CC84" s="857"/>
      <c r="CE84" s="833">
        <f t="shared" ref="CE84:CF87" si="115">+U84+Z84+AE84+AJ84+AO84+AT84+AY84+BD84+BI84+BN84+BS84+BX84</f>
        <v>136</v>
      </c>
      <c r="CF84" s="833">
        <f t="shared" si="115"/>
        <v>190</v>
      </c>
      <c r="CG84" s="834">
        <f t="shared" si="97"/>
        <v>0.71578947368421053</v>
      </c>
      <c r="CH84" s="834">
        <f t="shared" si="112"/>
        <v>0.71578947368421053</v>
      </c>
      <c r="CI84" s="834">
        <f t="shared" si="98"/>
        <v>0.6</v>
      </c>
      <c r="CJ84" s="834">
        <f t="shared" si="99"/>
        <v>1.192982456140351</v>
      </c>
    </row>
    <row r="85" spans="2:89" s="828" customFormat="1" ht="288" hidden="1" customHeight="1" x14ac:dyDescent="0.25">
      <c r="B85" s="814" t="s">
        <v>522</v>
      </c>
      <c r="C85" s="819" t="s">
        <v>3592</v>
      </c>
      <c r="D85" s="815" t="s">
        <v>646</v>
      </c>
      <c r="E85" s="970" t="s">
        <v>3645</v>
      </c>
      <c r="F85" s="817" t="s">
        <v>2451</v>
      </c>
      <c r="G85" s="815" t="s">
        <v>3646</v>
      </c>
      <c r="H85" s="815" t="s">
        <v>3647</v>
      </c>
      <c r="I85" s="815" t="s">
        <v>3648</v>
      </c>
      <c r="J85" s="816" t="s">
        <v>2378</v>
      </c>
      <c r="K85" s="815" t="s">
        <v>3649</v>
      </c>
      <c r="L85" s="815" t="s">
        <v>3650</v>
      </c>
      <c r="M85" s="815" t="s">
        <v>3651</v>
      </c>
      <c r="N85" s="814" t="s">
        <v>2382</v>
      </c>
      <c r="O85" s="816" t="s">
        <v>2693</v>
      </c>
      <c r="P85" s="815" t="s">
        <v>3652</v>
      </c>
      <c r="Q85" s="818" t="s">
        <v>365</v>
      </c>
      <c r="R85" s="814" t="s">
        <v>365</v>
      </c>
      <c r="S85" s="818">
        <v>0.5</v>
      </c>
      <c r="T85" s="814" t="s">
        <v>658</v>
      </c>
      <c r="U85" s="823"/>
      <c r="V85" s="823"/>
      <c r="W85" s="824"/>
      <c r="X85" s="941" t="s">
        <v>3653</v>
      </c>
      <c r="Y85" s="844" t="s">
        <v>3602</v>
      </c>
      <c r="Z85" s="823"/>
      <c r="AA85" s="823"/>
      <c r="AB85" s="824"/>
      <c r="AC85" s="863" t="s">
        <v>3654</v>
      </c>
      <c r="AD85" s="972" t="s">
        <v>3602</v>
      </c>
      <c r="AE85" s="845"/>
      <c r="AF85" s="823"/>
      <c r="AG85" s="824"/>
      <c r="AH85" s="844" t="s">
        <v>3655</v>
      </c>
      <c r="AI85" s="844" t="s">
        <v>3640</v>
      </c>
      <c r="AJ85" s="823"/>
      <c r="AK85" s="823"/>
      <c r="AL85" s="824"/>
      <c r="AM85" s="826" t="s">
        <v>3656</v>
      </c>
      <c r="AN85" s="861" t="s">
        <v>3607</v>
      </c>
      <c r="AO85" s="845"/>
      <c r="AP85" s="823"/>
      <c r="AQ85" s="824"/>
      <c r="AR85" s="844" t="s">
        <v>3657</v>
      </c>
      <c r="AS85" s="861" t="s">
        <v>3193</v>
      </c>
      <c r="AT85" s="823"/>
      <c r="AU85" s="823"/>
      <c r="AV85" s="824"/>
      <c r="AW85" s="863" t="s">
        <v>3658</v>
      </c>
      <c r="AX85" s="861" t="s">
        <v>3644</v>
      </c>
      <c r="AY85" s="845"/>
      <c r="AZ85" s="823"/>
      <c r="BA85" s="824"/>
      <c r="BB85" s="915"/>
      <c r="BC85" s="844"/>
      <c r="BD85" s="823"/>
      <c r="BE85" s="823"/>
      <c r="BF85" s="824"/>
      <c r="BG85" s="863"/>
      <c r="BH85" s="861"/>
      <c r="BI85" s="845"/>
      <c r="BJ85" s="823"/>
      <c r="BK85" s="824"/>
      <c r="BL85" s="863"/>
      <c r="BM85" s="861"/>
      <c r="BN85" s="823"/>
      <c r="BO85" s="823"/>
      <c r="BP85" s="824"/>
      <c r="BQ85" s="861"/>
      <c r="BR85" s="863"/>
      <c r="BS85" s="845"/>
      <c r="BT85" s="823"/>
      <c r="BU85" s="824"/>
      <c r="BV85" s="863"/>
      <c r="BW85" s="863"/>
      <c r="BX85" s="823"/>
      <c r="BY85" s="823"/>
      <c r="BZ85" s="824"/>
      <c r="CA85" s="971"/>
      <c r="CB85" s="857"/>
      <c r="CC85" s="857"/>
      <c r="CE85" s="833"/>
      <c r="CF85" s="833"/>
      <c r="CG85" s="834"/>
      <c r="CH85" s="834"/>
      <c r="CI85" s="834"/>
      <c r="CJ85" s="834"/>
    </row>
    <row r="86" spans="2:89" s="828" customFormat="1" ht="203.25" hidden="1" customHeight="1" x14ac:dyDescent="0.25">
      <c r="B86" s="814" t="s">
        <v>3659</v>
      </c>
      <c r="C86" s="814" t="s">
        <v>3611</v>
      </c>
      <c r="D86" s="814" t="s">
        <v>646</v>
      </c>
      <c r="E86" s="816" t="s">
        <v>3660</v>
      </c>
      <c r="F86" s="817" t="s">
        <v>3613</v>
      </c>
      <c r="G86" s="815" t="s">
        <v>3661</v>
      </c>
      <c r="H86" s="815" t="s">
        <v>3662</v>
      </c>
      <c r="I86" s="855" t="s">
        <v>3663</v>
      </c>
      <c r="J86" s="816" t="s">
        <v>2400</v>
      </c>
      <c r="K86" s="855" t="s">
        <v>3664</v>
      </c>
      <c r="L86" s="855" t="s">
        <v>3665</v>
      </c>
      <c r="M86" s="855" t="s">
        <v>3666</v>
      </c>
      <c r="N86" s="814" t="s">
        <v>2382</v>
      </c>
      <c r="O86" s="816" t="s">
        <v>2693</v>
      </c>
      <c r="P86" s="855" t="s">
        <v>3667</v>
      </c>
      <c r="Q86" s="818" t="s">
        <v>365</v>
      </c>
      <c r="R86" s="814" t="s">
        <v>365</v>
      </c>
      <c r="S86" s="818">
        <v>0.5</v>
      </c>
      <c r="T86" s="814" t="s">
        <v>658</v>
      </c>
      <c r="U86" s="823"/>
      <c r="V86" s="823"/>
      <c r="W86" s="824"/>
      <c r="X86" s="941" t="s">
        <v>3668</v>
      </c>
      <c r="Y86" s="844" t="s">
        <v>3602</v>
      </c>
      <c r="Z86" s="823"/>
      <c r="AA86" s="823"/>
      <c r="AB86" s="824"/>
      <c r="AC86" s="863" t="s">
        <v>3669</v>
      </c>
      <c r="AD86" s="844" t="s">
        <v>3602</v>
      </c>
      <c r="AE86" s="823"/>
      <c r="AF86" s="823"/>
      <c r="AG86" s="824"/>
      <c r="AH86" s="863" t="s">
        <v>3670</v>
      </c>
      <c r="AI86" s="844" t="s">
        <v>3640</v>
      </c>
      <c r="AJ86" s="823"/>
      <c r="AK86" s="823"/>
      <c r="AL86" s="824"/>
      <c r="AM86" s="973" t="s">
        <v>3671</v>
      </c>
      <c r="AN86" s="861" t="s">
        <v>3607</v>
      </c>
      <c r="AO86" s="845"/>
      <c r="AP86" s="823"/>
      <c r="AQ86" s="824"/>
      <c r="AR86" s="844" t="s">
        <v>3672</v>
      </c>
      <c r="AS86" s="861" t="s">
        <v>3193</v>
      </c>
      <c r="AT86" s="823"/>
      <c r="AU86" s="823"/>
      <c r="AV86" s="824"/>
      <c r="AW86" s="863" t="s">
        <v>3673</v>
      </c>
      <c r="AX86" s="861" t="s">
        <v>3644</v>
      </c>
      <c r="AY86" s="845"/>
      <c r="AZ86" s="823"/>
      <c r="BA86" s="824"/>
      <c r="BB86" s="915"/>
      <c r="BC86" s="844"/>
      <c r="BD86" s="823"/>
      <c r="BE86" s="823"/>
      <c r="BF86" s="824"/>
      <c r="BG86" s="863"/>
      <c r="BH86" s="861"/>
      <c r="BI86" s="845"/>
      <c r="BJ86" s="823"/>
      <c r="BK86" s="824"/>
      <c r="BL86" s="863"/>
      <c r="BM86" s="861"/>
      <c r="BN86" s="823"/>
      <c r="BO86" s="823"/>
      <c r="BP86" s="824"/>
      <c r="BQ86" s="861"/>
      <c r="BR86" s="863"/>
      <c r="BS86" s="845"/>
      <c r="BT86" s="823"/>
      <c r="BU86" s="824"/>
      <c r="BV86" s="863"/>
      <c r="BW86" s="863"/>
      <c r="BX86" s="823"/>
      <c r="BY86" s="823"/>
      <c r="BZ86" s="824"/>
      <c r="CA86" s="971"/>
      <c r="CB86" s="857"/>
      <c r="CC86" s="857"/>
      <c r="CE86" s="833"/>
      <c r="CF86" s="833"/>
      <c r="CG86" s="834"/>
      <c r="CH86" s="834"/>
      <c r="CI86" s="834"/>
      <c r="CJ86" s="834"/>
    </row>
    <row r="87" spans="2:89" s="828" customFormat="1" ht="409.5" x14ac:dyDescent="0.25">
      <c r="B87" s="814" t="s">
        <v>522</v>
      </c>
      <c r="C87" s="814" t="s">
        <v>3674</v>
      </c>
      <c r="D87" s="815" t="s">
        <v>2551</v>
      </c>
      <c r="E87" s="816" t="s">
        <v>3675</v>
      </c>
      <c r="F87" s="817" t="s">
        <v>2414</v>
      </c>
      <c r="G87" s="815" t="s">
        <v>3676</v>
      </c>
      <c r="H87" s="815" t="s">
        <v>3677</v>
      </c>
      <c r="I87" s="815" t="s">
        <v>3678</v>
      </c>
      <c r="J87" s="816" t="s">
        <v>2476</v>
      </c>
      <c r="K87" s="815" t="s">
        <v>3679</v>
      </c>
      <c r="L87" s="815" t="s">
        <v>3680</v>
      </c>
      <c r="M87" s="815" t="s">
        <v>3681</v>
      </c>
      <c r="N87" s="814" t="s">
        <v>2382</v>
      </c>
      <c r="O87" s="816" t="s">
        <v>2383</v>
      </c>
      <c r="P87" s="815" t="s">
        <v>3682</v>
      </c>
      <c r="Q87" s="818" t="s">
        <v>365</v>
      </c>
      <c r="R87" s="814" t="s">
        <v>365</v>
      </c>
      <c r="S87" s="818">
        <v>1</v>
      </c>
      <c r="T87" s="819" t="s">
        <v>833</v>
      </c>
      <c r="U87" s="820"/>
      <c r="V87" s="820"/>
      <c r="W87" s="821" t="e">
        <f>+U87/V87</f>
        <v>#DIV/0!</v>
      </c>
      <c r="X87" s="829"/>
      <c r="Y87" s="830"/>
      <c r="Z87" s="820"/>
      <c r="AA87" s="820"/>
      <c r="AB87" s="821" t="e">
        <f t="shared" ref="AB87" si="116">+Z87/AA87</f>
        <v>#DIV/0!</v>
      </c>
      <c r="AC87" s="821"/>
      <c r="AD87" s="831"/>
      <c r="AE87" s="827"/>
      <c r="AF87" s="820"/>
      <c r="AG87" s="821" t="e">
        <f t="shared" ref="AG87" si="117">+AE87/AF87</f>
        <v>#DIV/0!</v>
      </c>
      <c r="AH87" s="829"/>
      <c r="AI87" s="830"/>
      <c r="AJ87" s="820"/>
      <c r="AK87" s="820"/>
      <c r="AL87" s="821" t="e">
        <f t="shared" ref="AL87" si="118">+AJ87/AK87</f>
        <v>#DIV/0!</v>
      </c>
      <c r="AM87" s="826" t="s">
        <v>3683</v>
      </c>
      <c r="AN87" s="974" t="s">
        <v>3684</v>
      </c>
      <c r="AO87" s="827"/>
      <c r="AP87" s="820"/>
      <c r="AQ87" s="821" t="e">
        <f t="shared" ref="AQ87" si="119">+AO87/AP87</f>
        <v>#DIV/0!</v>
      </c>
      <c r="AR87" s="826" t="s">
        <v>3685</v>
      </c>
      <c r="AS87" s="974" t="s">
        <v>3686</v>
      </c>
      <c r="AT87" s="820">
        <v>15</v>
      </c>
      <c r="AU87" s="820">
        <v>15</v>
      </c>
      <c r="AV87" s="821">
        <f t="shared" ref="AV87:AV96" si="120">+AT87/AU87</f>
        <v>1</v>
      </c>
      <c r="AW87" s="826" t="s">
        <v>3687</v>
      </c>
      <c r="AX87" s="826" t="s">
        <v>3688</v>
      </c>
      <c r="AY87" s="827"/>
      <c r="AZ87" s="820"/>
      <c r="BA87" s="821" t="e">
        <f t="shared" ref="BA87:BA96" si="121">+AY87/AZ87</f>
        <v>#DIV/0!</v>
      </c>
      <c r="BB87" s="829"/>
      <c r="BC87" s="830"/>
      <c r="BD87" s="820"/>
      <c r="BE87" s="820"/>
      <c r="BF87" s="821" t="e">
        <f t="shared" ref="BF87:BF96" si="122">+BD87/BE87</f>
        <v>#DIV/0!</v>
      </c>
      <c r="BG87" s="821"/>
      <c r="BH87" s="831"/>
      <c r="BI87" s="827"/>
      <c r="BJ87" s="820"/>
      <c r="BK87" s="821" t="e">
        <f t="shared" ref="BK87:BK96" si="123">+BI87/BJ87</f>
        <v>#DIV/0!</v>
      </c>
      <c r="BL87" s="829"/>
      <c r="BM87" s="830"/>
      <c r="BN87" s="820"/>
      <c r="BO87" s="820"/>
      <c r="BP87" s="821" t="e">
        <f t="shared" ref="BP87:BP96" si="124">+BN87/BO87</f>
        <v>#DIV/0!</v>
      </c>
      <c r="BQ87" s="821"/>
      <c r="BR87" s="831"/>
      <c r="BS87" s="827"/>
      <c r="BT87" s="820"/>
      <c r="BU87" s="821" t="e">
        <f t="shared" ref="BU87:BU96" si="125">+BS87/BT87</f>
        <v>#DIV/0!</v>
      </c>
      <c r="BV87" s="821"/>
      <c r="BW87" s="831"/>
      <c r="BX87" s="820"/>
      <c r="BY87" s="820"/>
      <c r="BZ87" s="821" t="e">
        <f t="shared" ref="BZ87:BZ96" si="126">+BX87/BY87</f>
        <v>#DIV/0!</v>
      </c>
      <c r="CA87" s="821"/>
      <c r="CB87" s="831"/>
      <c r="CC87" s="832"/>
      <c r="CE87" s="950">
        <f t="shared" si="115"/>
        <v>15</v>
      </c>
      <c r="CF87" s="950">
        <f t="shared" si="115"/>
        <v>15</v>
      </c>
      <c r="CG87" s="834">
        <f>+CE87/CF87</f>
        <v>1</v>
      </c>
      <c r="CH87" s="834">
        <f>+CG87</f>
        <v>1</v>
      </c>
      <c r="CI87" s="834">
        <f>+S87</f>
        <v>1</v>
      </c>
      <c r="CJ87" s="834">
        <f>+CH87/CI87</f>
        <v>1</v>
      </c>
    </row>
    <row r="88" spans="2:89" s="828" customFormat="1" ht="409.5" x14ac:dyDescent="0.25">
      <c r="B88" s="814" t="s">
        <v>522</v>
      </c>
      <c r="C88" s="814" t="s">
        <v>3689</v>
      </c>
      <c r="D88" s="815" t="s">
        <v>646</v>
      </c>
      <c r="E88" s="853" t="s">
        <v>3690</v>
      </c>
      <c r="F88" s="817" t="s">
        <v>3691</v>
      </c>
      <c r="G88" s="855" t="s">
        <v>3692</v>
      </c>
      <c r="H88" s="855" t="s">
        <v>3693</v>
      </c>
      <c r="I88" s="855" t="s">
        <v>3694</v>
      </c>
      <c r="J88" s="816" t="s">
        <v>2476</v>
      </c>
      <c r="K88" s="855" t="s">
        <v>3695</v>
      </c>
      <c r="L88" s="855" t="s">
        <v>3696</v>
      </c>
      <c r="M88" s="855" t="s">
        <v>3697</v>
      </c>
      <c r="N88" s="853" t="s">
        <v>2382</v>
      </c>
      <c r="O88" s="816" t="s">
        <v>2383</v>
      </c>
      <c r="P88" s="855" t="s">
        <v>3698</v>
      </c>
      <c r="Q88" s="856" t="s">
        <v>1585</v>
      </c>
      <c r="R88" s="853" t="s">
        <v>1585</v>
      </c>
      <c r="S88" s="856">
        <v>0.95</v>
      </c>
      <c r="T88" s="819" t="s">
        <v>833</v>
      </c>
      <c r="U88" s="823"/>
      <c r="V88" s="823"/>
      <c r="W88" s="824"/>
      <c r="X88" s="857" t="s">
        <v>3699</v>
      </c>
      <c r="Y88" s="876" t="s">
        <v>3700</v>
      </c>
      <c r="Z88" s="861"/>
      <c r="AA88" s="861"/>
      <c r="AB88" s="863"/>
      <c r="AC88" s="857" t="s">
        <v>3701</v>
      </c>
      <c r="AD88" s="876" t="s">
        <v>3700</v>
      </c>
      <c r="AE88" s="845">
        <v>87667</v>
      </c>
      <c r="AF88" s="823">
        <v>93242</v>
      </c>
      <c r="AG88" s="824">
        <f>AE88/AF88</f>
        <v>0.94020934771883913</v>
      </c>
      <c r="AH88" s="962" t="s">
        <v>3702</v>
      </c>
      <c r="AI88" s="962" t="s">
        <v>3703</v>
      </c>
      <c r="AJ88" s="975"/>
      <c r="AK88" s="975"/>
      <c r="AL88" s="831"/>
      <c r="AM88" s="962" t="s">
        <v>3704</v>
      </c>
      <c r="AN88" s="863" t="s">
        <v>3705</v>
      </c>
      <c r="AO88" s="976"/>
      <c r="AP88" s="975"/>
      <c r="AQ88" s="831"/>
      <c r="AR88" s="962" t="s">
        <v>3706</v>
      </c>
      <c r="AS88" s="914" t="s">
        <v>3707</v>
      </c>
      <c r="AT88" s="823">
        <v>90078</v>
      </c>
      <c r="AU88" s="823">
        <v>91441</v>
      </c>
      <c r="AV88" s="824">
        <f t="shared" si="120"/>
        <v>0.98509421375531758</v>
      </c>
      <c r="AW88" s="962" t="s">
        <v>3708</v>
      </c>
      <c r="AX88" s="914" t="s">
        <v>3709</v>
      </c>
      <c r="AY88" s="823"/>
      <c r="AZ88" s="820"/>
      <c r="BA88" s="821" t="e">
        <f t="shared" si="121"/>
        <v>#DIV/0!</v>
      </c>
      <c r="BB88" s="829"/>
      <c r="BC88" s="830"/>
      <c r="BD88" s="820"/>
      <c r="BE88" s="820"/>
      <c r="BF88" s="821" t="e">
        <f t="shared" si="122"/>
        <v>#DIV/0!</v>
      </c>
      <c r="BG88" s="821"/>
      <c r="BH88" s="831"/>
      <c r="BI88" s="827"/>
      <c r="BJ88" s="820"/>
      <c r="BK88" s="821" t="e">
        <f t="shared" si="123"/>
        <v>#DIV/0!</v>
      </c>
      <c r="BL88" s="829"/>
      <c r="BM88" s="830"/>
      <c r="BN88" s="820"/>
      <c r="BO88" s="820"/>
      <c r="BP88" s="821" t="e">
        <f t="shared" si="124"/>
        <v>#DIV/0!</v>
      </c>
      <c r="BQ88" s="821"/>
      <c r="BR88" s="831"/>
      <c r="BS88" s="827"/>
      <c r="BT88" s="820"/>
      <c r="BU88" s="821" t="e">
        <f t="shared" si="125"/>
        <v>#DIV/0!</v>
      </c>
      <c r="BV88" s="821"/>
      <c r="BW88" s="831"/>
      <c r="BX88" s="820"/>
      <c r="BY88" s="820"/>
      <c r="BZ88" s="821" t="e">
        <f t="shared" si="126"/>
        <v>#DIV/0!</v>
      </c>
      <c r="CA88" s="821"/>
      <c r="CB88" s="831"/>
      <c r="CC88" s="832"/>
      <c r="CE88" s="833">
        <f t="shared" ref="CE88:CF92" si="127">(AE88+AT88)/2</f>
        <v>88872.5</v>
      </c>
      <c r="CF88" s="833">
        <f t="shared" si="127"/>
        <v>92341.5</v>
      </c>
      <c r="CG88" s="834">
        <f t="shared" ref="CG88:CG96" si="128">+CE88/CF88</f>
        <v>0.96243292560766291</v>
      </c>
      <c r="CH88" s="834">
        <f t="shared" ref="CH88:CH96" si="129">+CG88</f>
        <v>0.96243292560766291</v>
      </c>
      <c r="CI88" s="835">
        <f t="shared" ref="CI88:CI96" si="130">+S88</f>
        <v>0.95</v>
      </c>
      <c r="CJ88" s="834">
        <f t="shared" ref="CJ88:CJ96" si="131">+CH88/CI88</f>
        <v>1.0130872901133294</v>
      </c>
    </row>
    <row r="89" spans="2:89" s="828" customFormat="1" ht="409.5" x14ac:dyDescent="0.25">
      <c r="B89" s="814" t="s">
        <v>522</v>
      </c>
      <c r="C89" s="814" t="s">
        <v>3689</v>
      </c>
      <c r="D89" s="815" t="s">
        <v>646</v>
      </c>
      <c r="E89" s="853" t="s">
        <v>3710</v>
      </c>
      <c r="F89" s="817" t="s">
        <v>3691</v>
      </c>
      <c r="G89" s="855" t="s">
        <v>3711</v>
      </c>
      <c r="H89" s="855" t="s">
        <v>3712</v>
      </c>
      <c r="I89" s="855" t="s">
        <v>3713</v>
      </c>
      <c r="J89" s="816" t="s">
        <v>2476</v>
      </c>
      <c r="K89" s="855" t="s">
        <v>3714</v>
      </c>
      <c r="L89" s="855" t="s">
        <v>3715</v>
      </c>
      <c r="M89" s="855" t="s">
        <v>3716</v>
      </c>
      <c r="N89" s="853" t="s">
        <v>2382</v>
      </c>
      <c r="O89" s="816" t="s">
        <v>2383</v>
      </c>
      <c r="P89" s="855" t="s">
        <v>3717</v>
      </c>
      <c r="Q89" s="856" t="s">
        <v>1585</v>
      </c>
      <c r="R89" s="853" t="s">
        <v>1585</v>
      </c>
      <c r="S89" s="856">
        <v>0.95</v>
      </c>
      <c r="T89" s="819" t="s">
        <v>833</v>
      </c>
      <c r="U89" s="823"/>
      <c r="V89" s="823"/>
      <c r="W89" s="824"/>
      <c r="X89" s="857" t="s">
        <v>3718</v>
      </c>
      <c r="Y89" s="977" t="s">
        <v>3700</v>
      </c>
      <c r="Z89" s="861"/>
      <c r="AA89" s="861"/>
      <c r="AB89" s="863"/>
      <c r="AC89" s="857" t="s">
        <v>3719</v>
      </c>
      <c r="AD89" s="977" t="s">
        <v>3700</v>
      </c>
      <c r="AE89" s="845">
        <v>255574</v>
      </c>
      <c r="AF89" s="823">
        <v>263493</v>
      </c>
      <c r="AG89" s="824">
        <f>AE89/AF89</f>
        <v>0.96994607067360428</v>
      </c>
      <c r="AH89" s="844" t="s">
        <v>3720</v>
      </c>
      <c r="AI89" s="844" t="s">
        <v>3721</v>
      </c>
      <c r="AJ89" s="975"/>
      <c r="AK89" s="975"/>
      <c r="AL89" s="831"/>
      <c r="AM89" s="844" t="s">
        <v>3722</v>
      </c>
      <c r="AN89" s="863" t="s">
        <v>3705</v>
      </c>
      <c r="AO89" s="976"/>
      <c r="AP89" s="975"/>
      <c r="AQ89" s="831"/>
      <c r="AR89" s="863" t="s">
        <v>3723</v>
      </c>
      <c r="AS89" s="914" t="s">
        <v>3707</v>
      </c>
      <c r="AT89" s="823">
        <v>85817</v>
      </c>
      <c r="AU89" s="823">
        <v>87833</v>
      </c>
      <c r="AV89" s="824">
        <f t="shared" si="120"/>
        <v>0.9770473512233443</v>
      </c>
      <c r="AW89" s="858" t="s">
        <v>3724</v>
      </c>
      <c r="AX89" s="914" t="s">
        <v>3725</v>
      </c>
      <c r="AY89" s="823"/>
      <c r="AZ89" s="820"/>
      <c r="BA89" s="821" t="e">
        <f t="shared" si="121"/>
        <v>#DIV/0!</v>
      </c>
      <c r="BB89" s="829"/>
      <c r="BC89" s="830"/>
      <c r="BD89" s="820"/>
      <c r="BE89" s="820"/>
      <c r="BF89" s="821" t="e">
        <f t="shared" si="122"/>
        <v>#DIV/0!</v>
      </c>
      <c r="BG89" s="821"/>
      <c r="BH89" s="831"/>
      <c r="BI89" s="827"/>
      <c r="BJ89" s="820"/>
      <c r="BK89" s="821" t="e">
        <f t="shared" si="123"/>
        <v>#DIV/0!</v>
      </c>
      <c r="BL89" s="829"/>
      <c r="BM89" s="830"/>
      <c r="BN89" s="820"/>
      <c r="BO89" s="820"/>
      <c r="BP89" s="821" t="e">
        <f t="shared" si="124"/>
        <v>#DIV/0!</v>
      </c>
      <c r="BQ89" s="821"/>
      <c r="BR89" s="831"/>
      <c r="BS89" s="827"/>
      <c r="BT89" s="820"/>
      <c r="BU89" s="821" t="e">
        <f t="shared" si="125"/>
        <v>#DIV/0!</v>
      </c>
      <c r="BV89" s="821"/>
      <c r="BW89" s="831"/>
      <c r="BX89" s="820"/>
      <c r="BY89" s="820"/>
      <c r="BZ89" s="821" t="e">
        <f t="shared" si="126"/>
        <v>#DIV/0!</v>
      </c>
      <c r="CA89" s="821"/>
      <c r="CB89" s="831"/>
      <c r="CC89" s="832"/>
      <c r="CE89" s="833">
        <f t="shared" si="127"/>
        <v>170695.5</v>
      </c>
      <c r="CF89" s="833">
        <f t="shared" si="127"/>
        <v>175663</v>
      </c>
      <c r="CG89" s="834">
        <f t="shared" si="128"/>
        <v>0.9717214211302323</v>
      </c>
      <c r="CH89" s="834">
        <f t="shared" si="129"/>
        <v>0.9717214211302323</v>
      </c>
      <c r="CI89" s="835">
        <f t="shared" si="130"/>
        <v>0.95</v>
      </c>
      <c r="CJ89" s="834">
        <f t="shared" si="131"/>
        <v>1.0228646538212971</v>
      </c>
    </row>
    <row r="90" spans="2:89" s="979" customFormat="1" ht="409.5" x14ac:dyDescent="0.25">
      <c r="B90" s="814" t="s">
        <v>522</v>
      </c>
      <c r="C90" s="814" t="s">
        <v>3689</v>
      </c>
      <c r="D90" s="815" t="s">
        <v>646</v>
      </c>
      <c r="E90" s="853" t="s">
        <v>3726</v>
      </c>
      <c r="F90" s="817" t="s">
        <v>3691</v>
      </c>
      <c r="G90" s="855" t="s">
        <v>3727</v>
      </c>
      <c r="H90" s="855" t="s">
        <v>3728</v>
      </c>
      <c r="I90" s="855" t="s">
        <v>3729</v>
      </c>
      <c r="J90" s="816" t="s">
        <v>2476</v>
      </c>
      <c r="K90" s="855" t="s">
        <v>3730</v>
      </c>
      <c r="L90" s="855" t="s">
        <v>3731</v>
      </c>
      <c r="M90" s="855" t="s">
        <v>3732</v>
      </c>
      <c r="N90" s="853" t="s">
        <v>2382</v>
      </c>
      <c r="O90" s="816" t="s">
        <v>2383</v>
      </c>
      <c r="P90" s="855" t="s">
        <v>3733</v>
      </c>
      <c r="Q90" s="856" t="s">
        <v>1585</v>
      </c>
      <c r="R90" s="853" t="s">
        <v>1585</v>
      </c>
      <c r="S90" s="856">
        <v>0.95</v>
      </c>
      <c r="T90" s="819" t="s">
        <v>833</v>
      </c>
      <c r="U90" s="823"/>
      <c r="V90" s="823"/>
      <c r="W90" s="824"/>
      <c r="X90" s="857" t="s">
        <v>3734</v>
      </c>
      <c r="Y90" s="977" t="s">
        <v>3700</v>
      </c>
      <c r="Z90" s="861"/>
      <c r="AA90" s="861"/>
      <c r="AB90" s="863"/>
      <c r="AC90" s="857" t="s">
        <v>3735</v>
      </c>
      <c r="AD90" s="977" t="s">
        <v>3700</v>
      </c>
      <c r="AE90" s="845">
        <v>6026</v>
      </c>
      <c r="AF90" s="823">
        <v>3750</v>
      </c>
      <c r="AG90" s="824">
        <f>AE90/AF90</f>
        <v>1.6069333333333333</v>
      </c>
      <c r="AH90" s="844" t="s">
        <v>3736</v>
      </c>
      <c r="AI90" s="844" t="s">
        <v>3737</v>
      </c>
      <c r="AJ90" s="975"/>
      <c r="AK90" s="975"/>
      <c r="AL90" s="831"/>
      <c r="AM90" s="863" t="s">
        <v>3738</v>
      </c>
      <c r="AN90" s="863" t="s">
        <v>3705</v>
      </c>
      <c r="AO90" s="976"/>
      <c r="AP90" s="975"/>
      <c r="AQ90" s="831"/>
      <c r="AR90" s="863" t="s">
        <v>3739</v>
      </c>
      <c r="AS90" s="914" t="s">
        <v>3707</v>
      </c>
      <c r="AT90" s="823">
        <v>7179</v>
      </c>
      <c r="AU90" s="823">
        <v>8000</v>
      </c>
      <c r="AV90" s="824">
        <f t="shared" si="120"/>
        <v>0.89737500000000003</v>
      </c>
      <c r="AW90" s="863" t="s">
        <v>3740</v>
      </c>
      <c r="AX90" s="914" t="s">
        <v>3741</v>
      </c>
      <c r="AY90" s="823"/>
      <c r="AZ90" s="820"/>
      <c r="BA90" s="821" t="e">
        <f t="shared" si="121"/>
        <v>#DIV/0!</v>
      </c>
      <c r="BB90" s="829"/>
      <c r="BC90" s="830"/>
      <c r="BD90" s="820"/>
      <c r="BE90" s="820"/>
      <c r="BF90" s="821" t="e">
        <f t="shared" si="122"/>
        <v>#DIV/0!</v>
      </c>
      <c r="BG90" s="821"/>
      <c r="BH90" s="831"/>
      <c r="BI90" s="827"/>
      <c r="BJ90" s="820"/>
      <c r="BK90" s="821" t="e">
        <f t="shared" si="123"/>
        <v>#DIV/0!</v>
      </c>
      <c r="BL90" s="829"/>
      <c r="BM90" s="830"/>
      <c r="BN90" s="820"/>
      <c r="BO90" s="820"/>
      <c r="BP90" s="821" t="e">
        <f t="shared" si="124"/>
        <v>#DIV/0!</v>
      </c>
      <c r="BQ90" s="821"/>
      <c r="BR90" s="831"/>
      <c r="BS90" s="827"/>
      <c r="BT90" s="820"/>
      <c r="BU90" s="821" t="e">
        <f t="shared" si="125"/>
        <v>#DIV/0!</v>
      </c>
      <c r="BV90" s="821"/>
      <c r="BW90" s="831"/>
      <c r="BX90" s="820"/>
      <c r="BY90" s="820"/>
      <c r="BZ90" s="821" t="e">
        <f t="shared" si="126"/>
        <v>#DIV/0!</v>
      </c>
      <c r="CA90" s="821"/>
      <c r="CB90" s="831"/>
      <c r="CC90" s="832"/>
      <c r="CD90" s="828"/>
      <c r="CE90" s="833">
        <f t="shared" si="127"/>
        <v>6602.5</v>
      </c>
      <c r="CF90" s="833">
        <f t="shared" si="127"/>
        <v>5875</v>
      </c>
      <c r="CG90" s="834">
        <f t="shared" si="128"/>
        <v>1.1238297872340426</v>
      </c>
      <c r="CH90" s="834">
        <f t="shared" si="129"/>
        <v>1.1238297872340426</v>
      </c>
      <c r="CI90" s="835">
        <f t="shared" si="130"/>
        <v>0.95</v>
      </c>
      <c r="CJ90" s="834">
        <f t="shared" si="131"/>
        <v>1.1829787234042555</v>
      </c>
      <c r="CK90" s="978"/>
    </row>
    <row r="91" spans="2:89" s="979" customFormat="1" ht="409.5" x14ac:dyDescent="0.25">
      <c r="B91" s="814" t="s">
        <v>522</v>
      </c>
      <c r="C91" s="814" t="s">
        <v>3689</v>
      </c>
      <c r="D91" s="815" t="s">
        <v>646</v>
      </c>
      <c r="E91" s="853" t="s">
        <v>3742</v>
      </c>
      <c r="F91" s="817" t="s">
        <v>3691</v>
      </c>
      <c r="G91" s="855" t="s">
        <v>3743</v>
      </c>
      <c r="H91" s="855" t="s">
        <v>3744</v>
      </c>
      <c r="I91" s="855" t="s">
        <v>3745</v>
      </c>
      <c r="J91" s="816" t="s">
        <v>2476</v>
      </c>
      <c r="K91" s="855" t="s">
        <v>3746</v>
      </c>
      <c r="L91" s="855" t="s">
        <v>3747</v>
      </c>
      <c r="M91" s="855" t="s">
        <v>3748</v>
      </c>
      <c r="N91" s="853" t="s">
        <v>2382</v>
      </c>
      <c r="O91" s="816" t="s">
        <v>2383</v>
      </c>
      <c r="P91" s="855" t="s">
        <v>3749</v>
      </c>
      <c r="Q91" s="856" t="s">
        <v>1585</v>
      </c>
      <c r="R91" s="853" t="s">
        <v>1585</v>
      </c>
      <c r="S91" s="856">
        <v>0.95</v>
      </c>
      <c r="T91" s="819" t="s">
        <v>833</v>
      </c>
      <c r="U91" s="823"/>
      <c r="V91" s="823"/>
      <c r="W91" s="824"/>
      <c r="X91" s="858" t="s">
        <v>3750</v>
      </c>
      <c r="Y91" s="977" t="s">
        <v>3700</v>
      </c>
      <c r="Z91" s="861"/>
      <c r="AA91" s="861"/>
      <c r="AB91" s="863"/>
      <c r="AC91" s="858" t="s">
        <v>3751</v>
      </c>
      <c r="AD91" s="977" t="s">
        <v>3700</v>
      </c>
      <c r="AE91" s="823">
        <v>396</v>
      </c>
      <c r="AF91" s="845">
        <v>530</v>
      </c>
      <c r="AG91" s="824">
        <v>0.74716981132075466</v>
      </c>
      <c r="AH91" s="844" t="s">
        <v>3752</v>
      </c>
      <c r="AI91" s="858" t="s">
        <v>3753</v>
      </c>
      <c r="AJ91" s="975"/>
      <c r="AK91" s="975"/>
      <c r="AL91" s="831"/>
      <c r="AM91" s="863" t="s">
        <v>3754</v>
      </c>
      <c r="AN91" s="863" t="s">
        <v>3705</v>
      </c>
      <c r="AO91" s="976"/>
      <c r="AP91" s="975"/>
      <c r="AQ91" s="831"/>
      <c r="AR91" s="863" t="s">
        <v>3755</v>
      </c>
      <c r="AS91" s="914" t="s">
        <v>3707</v>
      </c>
      <c r="AT91" s="823">
        <v>345</v>
      </c>
      <c r="AU91" s="823">
        <v>357</v>
      </c>
      <c r="AV91" s="824">
        <f t="shared" si="120"/>
        <v>0.96638655462184875</v>
      </c>
      <c r="AW91" s="863" t="s">
        <v>3756</v>
      </c>
      <c r="AX91" s="914" t="s">
        <v>3757</v>
      </c>
      <c r="AY91" s="823"/>
      <c r="AZ91" s="820"/>
      <c r="BA91" s="821" t="e">
        <f t="shared" si="121"/>
        <v>#DIV/0!</v>
      </c>
      <c r="BB91" s="829"/>
      <c r="BC91" s="830"/>
      <c r="BD91" s="820"/>
      <c r="BE91" s="820"/>
      <c r="BF91" s="821" t="e">
        <f t="shared" si="122"/>
        <v>#DIV/0!</v>
      </c>
      <c r="BG91" s="821"/>
      <c r="BH91" s="831"/>
      <c r="BI91" s="827"/>
      <c r="BJ91" s="820"/>
      <c r="BK91" s="821" t="e">
        <f t="shared" si="123"/>
        <v>#DIV/0!</v>
      </c>
      <c r="BL91" s="829"/>
      <c r="BM91" s="830"/>
      <c r="BN91" s="820"/>
      <c r="BO91" s="820"/>
      <c r="BP91" s="821" t="e">
        <f t="shared" si="124"/>
        <v>#DIV/0!</v>
      </c>
      <c r="BQ91" s="821"/>
      <c r="BR91" s="831"/>
      <c r="BS91" s="827"/>
      <c r="BT91" s="820"/>
      <c r="BU91" s="821" t="e">
        <f t="shared" si="125"/>
        <v>#DIV/0!</v>
      </c>
      <c r="BV91" s="821"/>
      <c r="BW91" s="831"/>
      <c r="BX91" s="820"/>
      <c r="BY91" s="820"/>
      <c r="BZ91" s="821" t="e">
        <f t="shared" si="126"/>
        <v>#DIV/0!</v>
      </c>
      <c r="CA91" s="821"/>
      <c r="CB91" s="831"/>
      <c r="CC91" s="832"/>
      <c r="CD91" s="828"/>
      <c r="CE91" s="833">
        <f t="shared" si="127"/>
        <v>370.5</v>
      </c>
      <c r="CF91" s="833">
        <f t="shared" si="127"/>
        <v>443.5</v>
      </c>
      <c r="CG91" s="834">
        <f t="shared" si="128"/>
        <v>0.83540022547914317</v>
      </c>
      <c r="CH91" s="834">
        <f t="shared" si="129"/>
        <v>0.83540022547914317</v>
      </c>
      <c r="CI91" s="835">
        <f t="shared" si="130"/>
        <v>0.95</v>
      </c>
      <c r="CJ91" s="834">
        <f t="shared" si="131"/>
        <v>0.87936865839909806</v>
      </c>
      <c r="CK91" s="978"/>
    </row>
    <row r="92" spans="2:89" s="979" customFormat="1" ht="409.5" x14ac:dyDescent="0.25">
      <c r="B92" s="814" t="s">
        <v>522</v>
      </c>
      <c r="C92" s="814" t="s">
        <v>3689</v>
      </c>
      <c r="D92" s="815" t="s">
        <v>646</v>
      </c>
      <c r="E92" s="853" t="s">
        <v>3758</v>
      </c>
      <c r="F92" s="817" t="s">
        <v>3691</v>
      </c>
      <c r="G92" s="855" t="s">
        <v>3759</v>
      </c>
      <c r="H92" s="855" t="s">
        <v>3760</v>
      </c>
      <c r="I92" s="855" t="s">
        <v>3761</v>
      </c>
      <c r="J92" s="816" t="s">
        <v>2476</v>
      </c>
      <c r="K92" s="855" t="s">
        <v>3762</v>
      </c>
      <c r="L92" s="855" t="s">
        <v>3763</v>
      </c>
      <c r="M92" s="855" t="s">
        <v>3764</v>
      </c>
      <c r="N92" s="853" t="s">
        <v>2382</v>
      </c>
      <c r="O92" s="816" t="s">
        <v>2383</v>
      </c>
      <c r="P92" s="855" t="s">
        <v>3765</v>
      </c>
      <c r="Q92" s="856" t="s">
        <v>790</v>
      </c>
      <c r="R92" s="853" t="s">
        <v>365</v>
      </c>
      <c r="S92" s="856">
        <v>1</v>
      </c>
      <c r="T92" s="819" t="s">
        <v>833</v>
      </c>
      <c r="U92" s="823"/>
      <c r="V92" s="823"/>
      <c r="W92" s="824"/>
      <c r="X92" s="980" t="s">
        <v>3766</v>
      </c>
      <c r="Y92" s="977" t="s">
        <v>3700</v>
      </c>
      <c r="Z92" s="861"/>
      <c r="AA92" s="861"/>
      <c r="AB92" s="863"/>
      <c r="AC92" s="980" t="s">
        <v>3767</v>
      </c>
      <c r="AD92" s="977" t="s">
        <v>3700</v>
      </c>
      <c r="AE92" s="823">
        <v>1864</v>
      </c>
      <c r="AF92" s="845">
        <v>2506</v>
      </c>
      <c r="AG92" s="824">
        <v>0.74381484437350354</v>
      </c>
      <c r="AH92" s="844" t="s">
        <v>3768</v>
      </c>
      <c r="AI92" s="858" t="s">
        <v>3769</v>
      </c>
      <c r="AJ92" s="975"/>
      <c r="AK92" s="975"/>
      <c r="AL92" s="831"/>
      <c r="AM92" s="863" t="s">
        <v>3770</v>
      </c>
      <c r="AN92" s="863" t="s">
        <v>3705</v>
      </c>
      <c r="AO92" s="976"/>
      <c r="AP92" s="975"/>
      <c r="AQ92" s="831"/>
      <c r="AR92" s="863" t="s">
        <v>3771</v>
      </c>
      <c r="AS92" s="914" t="s">
        <v>3707</v>
      </c>
      <c r="AT92" s="823">
        <v>2258</v>
      </c>
      <c r="AU92" s="823">
        <v>2506</v>
      </c>
      <c r="AV92" s="824">
        <f t="shared" si="120"/>
        <v>0.90103750997605747</v>
      </c>
      <c r="AW92" s="863" t="s">
        <v>3772</v>
      </c>
      <c r="AX92" s="914" t="s">
        <v>3773</v>
      </c>
      <c r="AY92" s="823"/>
      <c r="AZ92" s="820"/>
      <c r="BA92" s="821" t="e">
        <f t="shared" si="121"/>
        <v>#DIV/0!</v>
      </c>
      <c r="BB92" s="829"/>
      <c r="BC92" s="830"/>
      <c r="BD92" s="820"/>
      <c r="BE92" s="820"/>
      <c r="BF92" s="821" t="e">
        <f t="shared" si="122"/>
        <v>#DIV/0!</v>
      </c>
      <c r="BG92" s="821"/>
      <c r="BH92" s="831"/>
      <c r="BI92" s="827"/>
      <c r="BJ92" s="820"/>
      <c r="BK92" s="821" t="e">
        <f t="shared" si="123"/>
        <v>#DIV/0!</v>
      </c>
      <c r="BL92" s="829"/>
      <c r="BM92" s="830"/>
      <c r="BN92" s="820"/>
      <c r="BO92" s="820"/>
      <c r="BP92" s="821" t="e">
        <f t="shared" si="124"/>
        <v>#DIV/0!</v>
      </c>
      <c r="BQ92" s="821"/>
      <c r="BR92" s="831"/>
      <c r="BS92" s="827"/>
      <c r="BT92" s="820"/>
      <c r="BU92" s="821" t="e">
        <f t="shared" si="125"/>
        <v>#DIV/0!</v>
      </c>
      <c r="BV92" s="821"/>
      <c r="BW92" s="831"/>
      <c r="BX92" s="820"/>
      <c r="BY92" s="820"/>
      <c r="BZ92" s="821" t="e">
        <f t="shared" si="126"/>
        <v>#DIV/0!</v>
      </c>
      <c r="CA92" s="821"/>
      <c r="CB92" s="831"/>
      <c r="CC92" s="832"/>
      <c r="CD92" s="828"/>
      <c r="CE92" s="833">
        <f t="shared" si="127"/>
        <v>2061</v>
      </c>
      <c r="CF92" s="833">
        <f t="shared" si="127"/>
        <v>2506</v>
      </c>
      <c r="CG92" s="834">
        <f t="shared" si="128"/>
        <v>0.8224261771747805</v>
      </c>
      <c r="CH92" s="834">
        <f t="shared" si="129"/>
        <v>0.8224261771747805</v>
      </c>
      <c r="CI92" s="835">
        <f t="shared" si="130"/>
        <v>1</v>
      </c>
      <c r="CJ92" s="834">
        <f t="shared" si="131"/>
        <v>0.8224261771747805</v>
      </c>
      <c r="CK92" s="978"/>
    </row>
    <row r="93" spans="2:89" s="979" customFormat="1" ht="300" x14ac:dyDescent="0.25">
      <c r="B93" s="814" t="s">
        <v>522</v>
      </c>
      <c r="C93" s="814" t="s">
        <v>3689</v>
      </c>
      <c r="D93" s="815" t="s">
        <v>646</v>
      </c>
      <c r="E93" s="853" t="s">
        <v>3774</v>
      </c>
      <c r="F93" s="817" t="s">
        <v>3691</v>
      </c>
      <c r="G93" s="855" t="s">
        <v>3775</v>
      </c>
      <c r="H93" s="855" t="s">
        <v>3776</v>
      </c>
      <c r="I93" s="855" t="s">
        <v>3777</v>
      </c>
      <c r="J93" s="816" t="s">
        <v>2476</v>
      </c>
      <c r="K93" s="855" t="s">
        <v>3778</v>
      </c>
      <c r="L93" s="855" t="s">
        <v>3779</v>
      </c>
      <c r="M93" s="855" t="s">
        <v>3780</v>
      </c>
      <c r="N93" s="853" t="s">
        <v>2382</v>
      </c>
      <c r="O93" s="816" t="s">
        <v>2480</v>
      </c>
      <c r="P93" s="855" t="s">
        <v>3781</v>
      </c>
      <c r="Q93" s="856" t="s">
        <v>790</v>
      </c>
      <c r="R93" s="853" t="s">
        <v>365</v>
      </c>
      <c r="S93" s="856">
        <v>0.9</v>
      </c>
      <c r="T93" s="819" t="s">
        <v>833</v>
      </c>
      <c r="U93" s="823"/>
      <c r="V93" s="823"/>
      <c r="W93" s="824"/>
      <c r="X93" s="858" t="s">
        <v>3782</v>
      </c>
      <c r="Y93" s="977" t="s">
        <v>3700</v>
      </c>
      <c r="Z93" s="861"/>
      <c r="AA93" s="861"/>
      <c r="AB93" s="863"/>
      <c r="AC93" s="858" t="s">
        <v>3783</v>
      </c>
      <c r="AD93" s="977" t="s">
        <v>3700</v>
      </c>
      <c r="AE93" s="823"/>
      <c r="AF93" s="845"/>
      <c r="AG93" s="824"/>
      <c r="AH93" s="844" t="s">
        <v>3784</v>
      </c>
      <c r="AI93" s="858" t="s">
        <v>3785</v>
      </c>
      <c r="AJ93" s="975"/>
      <c r="AK93" s="975"/>
      <c r="AL93" s="831"/>
      <c r="AM93" s="863" t="s">
        <v>3786</v>
      </c>
      <c r="AN93" s="863" t="s">
        <v>3705</v>
      </c>
      <c r="AO93" s="976"/>
      <c r="AP93" s="975"/>
      <c r="AQ93" s="831"/>
      <c r="AR93" s="863" t="s">
        <v>3787</v>
      </c>
      <c r="AS93" s="914" t="s">
        <v>3788</v>
      </c>
      <c r="AT93" s="823">
        <v>1969</v>
      </c>
      <c r="AU93" s="823">
        <v>1969</v>
      </c>
      <c r="AV93" s="824">
        <f t="shared" si="120"/>
        <v>1</v>
      </c>
      <c r="AW93" s="863" t="s">
        <v>3789</v>
      </c>
      <c r="AX93" s="914" t="s">
        <v>3790</v>
      </c>
      <c r="AY93" s="823"/>
      <c r="AZ93" s="820"/>
      <c r="BA93" s="821" t="e">
        <f t="shared" si="121"/>
        <v>#DIV/0!</v>
      </c>
      <c r="BB93" s="829"/>
      <c r="BC93" s="830"/>
      <c r="BD93" s="820"/>
      <c r="BE93" s="820"/>
      <c r="BF93" s="821" t="e">
        <f t="shared" si="122"/>
        <v>#DIV/0!</v>
      </c>
      <c r="BG93" s="821"/>
      <c r="BH93" s="831"/>
      <c r="BI93" s="827"/>
      <c r="BJ93" s="820"/>
      <c r="BK93" s="821" t="e">
        <f t="shared" si="123"/>
        <v>#DIV/0!</v>
      </c>
      <c r="BL93" s="829"/>
      <c r="BM93" s="830"/>
      <c r="BN93" s="820"/>
      <c r="BO93" s="820"/>
      <c r="BP93" s="821" t="e">
        <f t="shared" si="124"/>
        <v>#DIV/0!</v>
      </c>
      <c r="BQ93" s="821"/>
      <c r="BR93" s="831"/>
      <c r="BS93" s="827"/>
      <c r="BT93" s="820"/>
      <c r="BU93" s="821" t="e">
        <f t="shared" si="125"/>
        <v>#DIV/0!</v>
      </c>
      <c r="BV93" s="821"/>
      <c r="BW93" s="831"/>
      <c r="BX93" s="820"/>
      <c r="BY93" s="820"/>
      <c r="BZ93" s="821" t="e">
        <f t="shared" si="126"/>
        <v>#DIV/0!</v>
      </c>
      <c r="CA93" s="821"/>
      <c r="CB93" s="831"/>
      <c r="CC93" s="832"/>
      <c r="CD93" s="828"/>
      <c r="CE93" s="833">
        <f>AT93</f>
        <v>1969</v>
      </c>
      <c r="CF93" s="833">
        <f>AU93</f>
        <v>1969</v>
      </c>
      <c r="CG93" s="834">
        <f t="shared" si="128"/>
        <v>1</v>
      </c>
      <c r="CH93" s="834">
        <f t="shared" si="129"/>
        <v>1</v>
      </c>
      <c r="CI93" s="835">
        <f t="shared" si="130"/>
        <v>0.9</v>
      </c>
      <c r="CJ93" s="834">
        <f t="shared" si="131"/>
        <v>1.1111111111111112</v>
      </c>
      <c r="CK93" s="978"/>
    </row>
    <row r="94" spans="2:89" s="979" customFormat="1" ht="264" x14ac:dyDescent="0.25">
      <c r="B94" s="814" t="s">
        <v>522</v>
      </c>
      <c r="C94" s="814" t="s">
        <v>3689</v>
      </c>
      <c r="D94" s="815" t="s">
        <v>2551</v>
      </c>
      <c r="E94" s="853" t="s">
        <v>3791</v>
      </c>
      <c r="F94" s="817" t="s">
        <v>3691</v>
      </c>
      <c r="G94" s="855" t="s">
        <v>3792</v>
      </c>
      <c r="H94" s="855" t="s">
        <v>3793</v>
      </c>
      <c r="I94" s="855" t="s">
        <v>3794</v>
      </c>
      <c r="J94" s="816" t="s">
        <v>2476</v>
      </c>
      <c r="K94" s="855" t="s">
        <v>3795</v>
      </c>
      <c r="L94" s="855" t="s">
        <v>3796</v>
      </c>
      <c r="M94" s="855" t="s">
        <v>3797</v>
      </c>
      <c r="N94" s="853" t="s">
        <v>2382</v>
      </c>
      <c r="O94" s="816" t="s">
        <v>2383</v>
      </c>
      <c r="P94" s="855" t="s">
        <v>3798</v>
      </c>
      <c r="Q94" s="856" t="s">
        <v>790</v>
      </c>
      <c r="R94" s="853" t="s">
        <v>790</v>
      </c>
      <c r="S94" s="856">
        <v>1</v>
      </c>
      <c r="T94" s="819" t="s">
        <v>833</v>
      </c>
      <c r="U94" s="823"/>
      <c r="V94" s="823"/>
      <c r="W94" s="824"/>
      <c r="X94" s="857" t="s">
        <v>3799</v>
      </c>
      <c r="Y94" s="977" t="s">
        <v>3700</v>
      </c>
      <c r="Z94" s="861"/>
      <c r="AA94" s="861"/>
      <c r="AB94" s="863"/>
      <c r="AC94" s="857" t="s">
        <v>3800</v>
      </c>
      <c r="AD94" s="977" t="s">
        <v>3700</v>
      </c>
      <c r="AE94" s="845">
        <v>3</v>
      </c>
      <c r="AF94" s="823">
        <v>3</v>
      </c>
      <c r="AG94" s="824">
        <f t="shared" ref="AG94:AG95" si="132">AE94/AF94</f>
        <v>1</v>
      </c>
      <c r="AH94" s="844" t="s">
        <v>3801</v>
      </c>
      <c r="AI94" s="858" t="s">
        <v>3802</v>
      </c>
      <c r="AJ94" s="975"/>
      <c r="AK94" s="975"/>
      <c r="AL94" s="831"/>
      <c r="AM94" s="863" t="s">
        <v>3803</v>
      </c>
      <c r="AN94" s="863" t="s">
        <v>3705</v>
      </c>
      <c r="AO94" s="976"/>
      <c r="AP94" s="975"/>
      <c r="AQ94" s="831"/>
      <c r="AR94" s="863" t="s">
        <v>3804</v>
      </c>
      <c r="AS94" s="914" t="s">
        <v>3707</v>
      </c>
      <c r="AT94" s="823">
        <v>3</v>
      </c>
      <c r="AU94" s="823">
        <v>3</v>
      </c>
      <c r="AV94" s="824">
        <f t="shared" si="120"/>
        <v>1</v>
      </c>
      <c r="AW94" s="863" t="s">
        <v>3805</v>
      </c>
      <c r="AX94" s="914" t="s">
        <v>3773</v>
      </c>
      <c r="AY94" s="823"/>
      <c r="AZ94" s="820"/>
      <c r="BA94" s="821" t="e">
        <f t="shared" si="121"/>
        <v>#DIV/0!</v>
      </c>
      <c r="BB94" s="829"/>
      <c r="BC94" s="830"/>
      <c r="BD94" s="820"/>
      <c r="BE94" s="820"/>
      <c r="BF94" s="821" t="e">
        <f t="shared" si="122"/>
        <v>#DIV/0!</v>
      </c>
      <c r="BG94" s="821"/>
      <c r="BH94" s="831"/>
      <c r="BI94" s="827"/>
      <c r="BJ94" s="820"/>
      <c r="BK94" s="821" t="e">
        <f t="shared" si="123"/>
        <v>#DIV/0!</v>
      </c>
      <c r="BL94" s="829"/>
      <c r="BM94" s="830"/>
      <c r="BN94" s="820"/>
      <c r="BO94" s="820"/>
      <c r="BP94" s="821" t="e">
        <f t="shared" si="124"/>
        <v>#DIV/0!</v>
      </c>
      <c r="BQ94" s="821"/>
      <c r="BR94" s="831"/>
      <c r="BS94" s="827"/>
      <c r="BT94" s="820"/>
      <c r="BU94" s="821" t="e">
        <f t="shared" si="125"/>
        <v>#DIV/0!</v>
      </c>
      <c r="BV94" s="821"/>
      <c r="BW94" s="831"/>
      <c r="BX94" s="820"/>
      <c r="BY94" s="820"/>
      <c r="BZ94" s="821" t="e">
        <f t="shared" si="126"/>
        <v>#DIV/0!</v>
      </c>
      <c r="CA94" s="821"/>
      <c r="CB94" s="831"/>
      <c r="CC94" s="832"/>
      <c r="CD94" s="828"/>
      <c r="CE94" s="833">
        <f>AE94+AT94</f>
        <v>6</v>
      </c>
      <c r="CF94" s="833">
        <f>AF94+AU94</f>
        <v>6</v>
      </c>
      <c r="CG94" s="834">
        <f t="shared" si="128"/>
        <v>1</v>
      </c>
      <c r="CH94" s="834">
        <f t="shared" si="129"/>
        <v>1</v>
      </c>
      <c r="CI94" s="835">
        <f t="shared" si="130"/>
        <v>1</v>
      </c>
      <c r="CJ94" s="834">
        <f t="shared" si="131"/>
        <v>1</v>
      </c>
      <c r="CK94" s="978"/>
    </row>
    <row r="95" spans="2:89" s="979" customFormat="1" ht="180" x14ac:dyDescent="0.25">
      <c r="B95" s="814" t="s">
        <v>522</v>
      </c>
      <c r="C95" s="814" t="s">
        <v>3689</v>
      </c>
      <c r="D95" s="815" t="s">
        <v>646</v>
      </c>
      <c r="E95" s="853" t="s">
        <v>3806</v>
      </c>
      <c r="F95" s="817" t="s">
        <v>3691</v>
      </c>
      <c r="G95" s="855" t="s">
        <v>3807</v>
      </c>
      <c r="H95" s="855" t="s">
        <v>3808</v>
      </c>
      <c r="I95" s="855" t="s">
        <v>3809</v>
      </c>
      <c r="J95" s="816" t="s">
        <v>2476</v>
      </c>
      <c r="K95" s="855" t="s">
        <v>3810</v>
      </c>
      <c r="L95" s="855" t="s">
        <v>3811</v>
      </c>
      <c r="M95" s="855" t="s">
        <v>3812</v>
      </c>
      <c r="N95" s="853" t="s">
        <v>2382</v>
      </c>
      <c r="O95" s="816" t="s">
        <v>2383</v>
      </c>
      <c r="P95" s="855" t="s">
        <v>3813</v>
      </c>
      <c r="Q95" s="856" t="s">
        <v>1585</v>
      </c>
      <c r="R95" s="853" t="s">
        <v>1585</v>
      </c>
      <c r="S95" s="856">
        <v>1</v>
      </c>
      <c r="T95" s="819" t="s">
        <v>833</v>
      </c>
      <c r="U95" s="823"/>
      <c r="V95" s="823"/>
      <c r="W95" s="824"/>
      <c r="X95" s="857" t="s">
        <v>3814</v>
      </c>
      <c r="Y95" s="977" t="s">
        <v>3700</v>
      </c>
      <c r="Z95" s="861"/>
      <c r="AA95" s="861"/>
      <c r="AB95" s="863"/>
      <c r="AC95" s="857" t="s">
        <v>3815</v>
      </c>
      <c r="AD95" s="977" t="s">
        <v>3700</v>
      </c>
      <c r="AE95" s="845">
        <v>358</v>
      </c>
      <c r="AF95" s="823">
        <v>358</v>
      </c>
      <c r="AG95" s="824">
        <f t="shared" si="132"/>
        <v>1</v>
      </c>
      <c r="AH95" s="866" t="s">
        <v>3816</v>
      </c>
      <c r="AI95" s="844" t="s">
        <v>2875</v>
      </c>
      <c r="AJ95" s="975"/>
      <c r="AK95" s="975"/>
      <c r="AL95" s="831"/>
      <c r="AM95" s="866" t="s">
        <v>3817</v>
      </c>
      <c r="AN95" s="863" t="s">
        <v>3705</v>
      </c>
      <c r="AO95" s="976"/>
      <c r="AP95" s="975"/>
      <c r="AQ95" s="831"/>
      <c r="AR95" s="858" t="s">
        <v>3818</v>
      </c>
      <c r="AS95" s="914" t="s">
        <v>3707</v>
      </c>
      <c r="AT95" s="823">
        <v>654</v>
      </c>
      <c r="AU95" s="823">
        <v>654</v>
      </c>
      <c r="AV95" s="824">
        <f t="shared" si="120"/>
        <v>1</v>
      </c>
      <c r="AW95" s="863" t="s">
        <v>3819</v>
      </c>
      <c r="AX95" s="914" t="s">
        <v>3790</v>
      </c>
      <c r="AY95" s="823"/>
      <c r="AZ95" s="820"/>
      <c r="BA95" s="821" t="e">
        <f t="shared" si="121"/>
        <v>#DIV/0!</v>
      </c>
      <c r="BB95" s="829"/>
      <c r="BC95" s="830"/>
      <c r="BD95" s="820"/>
      <c r="BE95" s="820"/>
      <c r="BF95" s="821" t="e">
        <f t="shared" si="122"/>
        <v>#DIV/0!</v>
      </c>
      <c r="BG95" s="821"/>
      <c r="BH95" s="831"/>
      <c r="BI95" s="827"/>
      <c r="BJ95" s="820"/>
      <c r="BK95" s="821" t="e">
        <f t="shared" si="123"/>
        <v>#DIV/0!</v>
      </c>
      <c r="BL95" s="829"/>
      <c r="BM95" s="830"/>
      <c r="BN95" s="820"/>
      <c r="BO95" s="820"/>
      <c r="BP95" s="821" t="e">
        <f t="shared" si="124"/>
        <v>#DIV/0!</v>
      </c>
      <c r="BQ95" s="821"/>
      <c r="BR95" s="831"/>
      <c r="BS95" s="827"/>
      <c r="BT95" s="820"/>
      <c r="BU95" s="821" t="e">
        <f t="shared" si="125"/>
        <v>#DIV/0!</v>
      </c>
      <c r="BV95" s="821"/>
      <c r="BW95" s="831"/>
      <c r="BX95" s="820"/>
      <c r="BY95" s="820"/>
      <c r="BZ95" s="821" t="e">
        <f t="shared" si="126"/>
        <v>#DIV/0!</v>
      </c>
      <c r="CA95" s="821"/>
      <c r="CB95" s="831"/>
      <c r="CC95" s="832"/>
      <c r="CD95" s="828"/>
      <c r="CE95" s="833">
        <f>AE95+AT95</f>
        <v>1012</v>
      </c>
      <c r="CF95" s="833">
        <f>AF95+AU95</f>
        <v>1012</v>
      </c>
      <c r="CG95" s="834">
        <f t="shared" si="128"/>
        <v>1</v>
      </c>
      <c r="CH95" s="834">
        <f t="shared" si="129"/>
        <v>1</v>
      </c>
      <c r="CI95" s="835">
        <f t="shared" si="130"/>
        <v>1</v>
      </c>
      <c r="CJ95" s="834">
        <f t="shared" si="131"/>
        <v>1</v>
      </c>
      <c r="CK95" s="978"/>
    </row>
    <row r="96" spans="2:89" s="979" customFormat="1" ht="180" x14ac:dyDescent="0.25">
      <c r="B96" s="814" t="s">
        <v>522</v>
      </c>
      <c r="C96" s="814" t="s">
        <v>3689</v>
      </c>
      <c r="D96" s="815" t="s">
        <v>646</v>
      </c>
      <c r="E96" s="853" t="s">
        <v>3820</v>
      </c>
      <c r="F96" s="817" t="s">
        <v>3691</v>
      </c>
      <c r="G96" s="855" t="s">
        <v>3821</v>
      </c>
      <c r="H96" s="855" t="s">
        <v>3822</v>
      </c>
      <c r="I96" s="855" t="s">
        <v>3823</v>
      </c>
      <c r="J96" s="816" t="s">
        <v>2476</v>
      </c>
      <c r="K96" s="981" t="s">
        <v>3824</v>
      </c>
      <c r="L96" s="855" t="s">
        <v>3825</v>
      </c>
      <c r="M96" s="855" t="s">
        <v>3826</v>
      </c>
      <c r="N96" s="853" t="s">
        <v>2382</v>
      </c>
      <c r="O96" s="816" t="s">
        <v>2480</v>
      </c>
      <c r="P96" s="855" t="s">
        <v>3827</v>
      </c>
      <c r="Q96" s="856" t="s">
        <v>1585</v>
      </c>
      <c r="R96" s="853" t="s">
        <v>1585</v>
      </c>
      <c r="S96" s="856">
        <v>1</v>
      </c>
      <c r="T96" s="819" t="s">
        <v>658</v>
      </c>
      <c r="U96" s="820"/>
      <c r="V96" s="820"/>
      <c r="W96" s="821"/>
      <c r="X96" s="829"/>
      <c r="Y96" s="830"/>
      <c r="Z96" s="820"/>
      <c r="AA96" s="820"/>
      <c r="AB96" s="821"/>
      <c r="AC96" s="821"/>
      <c r="AD96" s="831"/>
      <c r="AE96" s="827"/>
      <c r="AF96" s="820"/>
      <c r="AG96" s="821"/>
      <c r="AH96" s="844" t="s">
        <v>3828</v>
      </c>
      <c r="AI96" s="844" t="s">
        <v>3829</v>
      </c>
      <c r="AJ96" s="975"/>
      <c r="AK96" s="975"/>
      <c r="AL96" s="831"/>
      <c r="AM96" s="866" t="s">
        <v>3830</v>
      </c>
      <c r="AN96" s="863" t="s">
        <v>3705</v>
      </c>
      <c r="AO96" s="976"/>
      <c r="AP96" s="975"/>
      <c r="AQ96" s="831"/>
      <c r="AR96" s="858" t="s">
        <v>3831</v>
      </c>
      <c r="AS96" s="914" t="s">
        <v>3832</v>
      </c>
      <c r="AT96" s="823">
        <v>9</v>
      </c>
      <c r="AU96" s="823">
        <v>10</v>
      </c>
      <c r="AV96" s="824">
        <f t="shared" si="120"/>
        <v>0.9</v>
      </c>
      <c r="AW96" s="863" t="s">
        <v>3833</v>
      </c>
      <c r="AX96" s="914" t="s">
        <v>3773</v>
      </c>
      <c r="AY96" s="823"/>
      <c r="AZ96" s="820"/>
      <c r="BA96" s="821" t="e">
        <f t="shared" si="121"/>
        <v>#DIV/0!</v>
      </c>
      <c r="BB96" s="829"/>
      <c r="BC96" s="830"/>
      <c r="BD96" s="820"/>
      <c r="BE96" s="820"/>
      <c r="BF96" s="821" t="e">
        <f t="shared" si="122"/>
        <v>#DIV/0!</v>
      </c>
      <c r="BG96" s="821"/>
      <c r="BH96" s="831"/>
      <c r="BI96" s="827"/>
      <c r="BJ96" s="820"/>
      <c r="BK96" s="821" t="e">
        <f t="shared" si="123"/>
        <v>#DIV/0!</v>
      </c>
      <c r="BL96" s="829"/>
      <c r="BM96" s="830"/>
      <c r="BN96" s="820"/>
      <c r="BO96" s="820"/>
      <c r="BP96" s="821" t="e">
        <f t="shared" si="124"/>
        <v>#DIV/0!</v>
      </c>
      <c r="BQ96" s="821"/>
      <c r="BR96" s="831"/>
      <c r="BS96" s="827"/>
      <c r="BT96" s="820"/>
      <c r="BU96" s="821" t="e">
        <f t="shared" si="125"/>
        <v>#DIV/0!</v>
      </c>
      <c r="BV96" s="821"/>
      <c r="BW96" s="831"/>
      <c r="BX96" s="820"/>
      <c r="BY96" s="820"/>
      <c r="BZ96" s="821" t="e">
        <f t="shared" si="126"/>
        <v>#DIV/0!</v>
      </c>
      <c r="CA96" s="821"/>
      <c r="CB96" s="831"/>
      <c r="CC96" s="832"/>
      <c r="CD96" s="828"/>
      <c r="CE96" s="833">
        <f>AT96</f>
        <v>9</v>
      </c>
      <c r="CF96" s="833">
        <f>AU96</f>
        <v>10</v>
      </c>
      <c r="CG96" s="834">
        <f t="shared" si="128"/>
        <v>0.9</v>
      </c>
      <c r="CH96" s="834">
        <f t="shared" si="129"/>
        <v>0.9</v>
      </c>
      <c r="CI96" s="835">
        <f t="shared" si="130"/>
        <v>1</v>
      </c>
      <c r="CJ96" s="834">
        <f t="shared" si="131"/>
        <v>0.9</v>
      </c>
      <c r="CK96" s="978"/>
    </row>
    <row r="97" spans="1:89" s="998" customFormat="1" ht="240" x14ac:dyDescent="0.25">
      <c r="A97" s="865"/>
      <c r="B97" s="982" t="s">
        <v>522</v>
      </c>
      <c r="C97" s="983" t="s">
        <v>3834</v>
      </c>
      <c r="D97" s="984" t="s">
        <v>2551</v>
      </c>
      <c r="E97" s="985" t="s">
        <v>3835</v>
      </c>
      <c r="F97" s="986" t="s">
        <v>2451</v>
      </c>
      <c r="G97" s="984" t="s">
        <v>3836</v>
      </c>
      <c r="H97" s="984" t="s">
        <v>3837</v>
      </c>
      <c r="I97" s="987" t="s">
        <v>3838</v>
      </c>
      <c r="J97" s="988" t="s">
        <v>2476</v>
      </c>
      <c r="K97" s="987" t="s">
        <v>3839</v>
      </c>
      <c r="L97" s="987" t="s">
        <v>3840</v>
      </c>
      <c r="M97" s="987" t="s">
        <v>3841</v>
      </c>
      <c r="N97" s="985" t="s">
        <v>2382</v>
      </c>
      <c r="O97" s="989" t="s">
        <v>2383</v>
      </c>
      <c r="P97" s="984" t="s">
        <v>3842</v>
      </c>
      <c r="Q97" s="990">
        <v>1</v>
      </c>
      <c r="R97" s="985" t="s">
        <v>2382</v>
      </c>
      <c r="S97" s="990">
        <v>1</v>
      </c>
      <c r="T97" s="985" t="s">
        <v>833</v>
      </c>
      <c r="U97" s="991"/>
      <c r="V97" s="991"/>
      <c r="W97" s="992"/>
      <c r="X97" s="993" t="s">
        <v>3843</v>
      </c>
      <c r="Y97" s="993" t="s">
        <v>3602</v>
      </c>
      <c r="Z97" s="991"/>
      <c r="AA97" s="991"/>
      <c r="AB97" s="992"/>
      <c r="AC97" s="993" t="s">
        <v>3844</v>
      </c>
      <c r="AD97" s="993" t="s">
        <v>3602</v>
      </c>
      <c r="AE97" s="867">
        <v>409</v>
      </c>
      <c r="AF97" s="867">
        <v>500</v>
      </c>
      <c r="AG97" s="868">
        <v>0.82</v>
      </c>
      <c r="AH97" s="993" t="s">
        <v>3845</v>
      </c>
      <c r="AI97" s="861" t="s">
        <v>3846</v>
      </c>
      <c r="AJ97" s="991"/>
      <c r="AK97" s="991"/>
      <c r="AL97" s="992"/>
      <c r="AM97" s="993" t="s">
        <v>3847</v>
      </c>
      <c r="AN97" s="993" t="s">
        <v>3607</v>
      </c>
      <c r="AO97" s="867"/>
      <c r="AP97" s="867"/>
      <c r="AQ97" s="868"/>
      <c r="AR97" s="993" t="s">
        <v>3848</v>
      </c>
      <c r="AS97" s="993" t="s">
        <v>3193</v>
      </c>
      <c r="AT97" s="867">
        <v>719</v>
      </c>
      <c r="AU97" s="867">
        <v>500</v>
      </c>
      <c r="AV97" s="868">
        <f>AT97/AU97</f>
        <v>1.4379999999999999</v>
      </c>
      <c r="AW97" s="993" t="s">
        <v>3849</v>
      </c>
      <c r="AX97" s="993" t="s">
        <v>3850</v>
      </c>
      <c r="AY97" s="994"/>
      <c r="AZ97" s="991"/>
      <c r="BA97" s="992"/>
      <c r="BB97" s="993"/>
      <c r="BC97" s="993"/>
      <c r="BD97" s="991"/>
      <c r="BE97" s="991"/>
      <c r="BF97" s="992"/>
      <c r="BG97" s="993"/>
      <c r="BH97" s="993"/>
      <c r="BI97" s="867"/>
      <c r="BJ97" s="867"/>
      <c r="BK97" s="995"/>
      <c r="BL97" s="987"/>
      <c r="BM97" s="993"/>
      <c r="BN97" s="867"/>
      <c r="BO97" s="867"/>
      <c r="BP97" s="995"/>
      <c r="BQ97" s="987"/>
      <c r="BR97" s="993"/>
      <c r="BS97" s="994"/>
      <c r="BT97" s="991"/>
      <c r="BU97" s="992"/>
      <c r="BV97" s="987"/>
      <c r="BW97" s="869"/>
      <c r="BX97" s="867"/>
      <c r="BY97" s="867"/>
      <c r="BZ97" s="996"/>
      <c r="CA97" s="869"/>
      <c r="CB97" s="869"/>
      <c r="CC97" s="997"/>
      <c r="CD97" s="828"/>
      <c r="CE97" s="950">
        <f>+U97+Z97+AE97+AJ97+AO97+AT97+AY97+BD97+BI97+BN97+BS97+BX97</f>
        <v>1128</v>
      </c>
      <c r="CF97" s="950">
        <f>+V97+AA97+AF97+AK97+AP97+AU97+AZ97+BE97+BJ97+BO97+BT97+BY97</f>
        <v>1000</v>
      </c>
      <c r="CG97" s="834">
        <f>+CE97/CF97</f>
        <v>1.1279999999999999</v>
      </c>
      <c r="CH97" s="834">
        <f>+CG97</f>
        <v>1.1279999999999999</v>
      </c>
      <c r="CI97" s="834">
        <f>+S97</f>
        <v>1</v>
      </c>
      <c r="CJ97" s="834">
        <f>+CH97/CI97</f>
        <v>1.1279999999999999</v>
      </c>
      <c r="CK97" s="828"/>
    </row>
    <row r="98" spans="1:89" s="828" customFormat="1" ht="251.25" customHeight="1" x14ac:dyDescent="0.25">
      <c r="A98" s="865"/>
      <c r="B98" s="982" t="s">
        <v>522</v>
      </c>
      <c r="C98" s="983" t="s">
        <v>3834</v>
      </c>
      <c r="D98" s="984" t="s">
        <v>2551</v>
      </c>
      <c r="E98" s="985" t="s">
        <v>3851</v>
      </c>
      <c r="F98" s="986" t="s">
        <v>2451</v>
      </c>
      <c r="G98" s="984" t="s">
        <v>3852</v>
      </c>
      <c r="H98" s="984" t="s">
        <v>3853</v>
      </c>
      <c r="I98" s="987" t="s">
        <v>3854</v>
      </c>
      <c r="J98" s="988" t="s">
        <v>2476</v>
      </c>
      <c r="K98" s="987" t="s">
        <v>3855</v>
      </c>
      <c r="L98" s="987" t="s">
        <v>3856</v>
      </c>
      <c r="M98" s="987" t="s">
        <v>3857</v>
      </c>
      <c r="N98" s="985" t="s">
        <v>2382</v>
      </c>
      <c r="O98" s="989" t="s">
        <v>2480</v>
      </c>
      <c r="P98" s="984" t="s">
        <v>3858</v>
      </c>
      <c r="Q98" s="990">
        <v>0.55000000000000004</v>
      </c>
      <c r="R98" s="985" t="s">
        <v>3859</v>
      </c>
      <c r="S98" s="990">
        <v>0.6</v>
      </c>
      <c r="T98" s="985" t="s">
        <v>833</v>
      </c>
      <c r="U98" s="991"/>
      <c r="V98" s="991"/>
      <c r="W98" s="992"/>
      <c r="X98" s="999" t="s">
        <v>3860</v>
      </c>
      <c r="Y98" s="993" t="s">
        <v>3602</v>
      </c>
      <c r="Z98" s="991"/>
      <c r="AA98" s="991"/>
      <c r="AB98" s="992"/>
      <c r="AC98" s="999" t="s">
        <v>3861</v>
      </c>
      <c r="AD98" s="993" t="s">
        <v>3602</v>
      </c>
      <c r="AE98" s="867"/>
      <c r="AF98" s="867"/>
      <c r="AG98" s="868"/>
      <c r="AH98" s="1000" t="s">
        <v>3862</v>
      </c>
      <c r="AI98" s="993" t="s">
        <v>3586</v>
      </c>
      <c r="AJ98" s="991"/>
      <c r="AK98" s="991"/>
      <c r="AL98" s="992"/>
      <c r="AM98" s="1001" t="s">
        <v>3863</v>
      </c>
      <c r="AN98" s="993" t="s">
        <v>3607</v>
      </c>
      <c r="AO98" s="994"/>
      <c r="AP98" s="991"/>
      <c r="AQ98" s="992"/>
      <c r="AR98" s="993" t="s">
        <v>3864</v>
      </c>
      <c r="AS98" s="993" t="s">
        <v>3193</v>
      </c>
      <c r="AT98" s="867">
        <v>60</v>
      </c>
      <c r="AU98" s="867">
        <v>60</v>
      </c>
      <c r="AV98" s="868">
        <f>AT98/AU98</f>
        <v>1</v>
      </c>
      <c r="AW98" s="993" t="s">
        <v>3865</v>
      </c>
      <c r="AX98" s="993" t="s">
        <v>3866</v>
      </c>
      <c r="AY98" s="994"/>
      <c r="AZ98" s="991"/>
      <c r="BA98" s="992"/>
      <c r="BB98" s="993"/>
      <c r="BC98" s="993"/>
      <c r="BD98" s="991"/>
      <c r="BE98" s="991"/>
      <c r="BF98" s="992"/>
      <c r="BG98" s="993"/>
      <c r="BH98" s="993"/>
      <c r="BI98" s="867"/>
      <c r="BJ98" s="867"/>
      <c r="BK98" s="995"/>
      <c r="BL98" s="987"/>
      <c r="BM98" s="993"/>
      <c r="BN98" s="867"/>
      <c r="BO98" s="867"/>
      <c r="BP98" s="995"/>
      <c r="BQ98" s="987"/>
      <c r="BR98" s="993"/>
      <c r="BS98" s="994"/>
      <c r="BT98" s="991"/>
      <c r="BU98" s="992"/>
      <c r="BV98" s="987"/>
      <c r="BW98" s="869"/>
      <c r="BX98" s="867"/>
      <c r="BY98" s="867"/>
      <c r="BZ98" s="996"/>
      <c r="CA98" s="869"/>
      <c r="CB98" s="869"/>
      <c r="CC98" s="997"/>
      <c r="CE98" s="833">
        <f t="shared" ref="CE98:CF100" si="133">+U98+Z98+AE98+AJ98+AO98+AT98+AY98+BD98+BI98+BN98+BS98+BX98</f>
        <v>60</v>
      </c>
      <c r="CF98" s="833">
        <f t="shared" si="133"/>
        <v>60</v>
      </c>
      <c r="CG98" s="834">
        <f t="shared" ref="CG98:CG100" si="134">+CE98/CF98</f>
        <v>1</v>
      </c>
      <c r="CH98" s="834">
        <f t="shared" ref="CH98:CH100" si="135">+CG98</f>
        <v>1</v>
      </c>
      <c r="CI98" s="834">
        <f t="shared" ref="CI98:CI100" si="136">+S98</f>
        <v>0.6</v>
      </c>
      <c r="CJ98" s="834">
        <f t="shared" ref="CJ98:CJ100" si="137">+CH98/CI98</f>
        <v>1.6666666666666667</v>
      </c>
    </row>
    <row r="99" spans="1:89" s="828" customFormat="1" ht="272.25" customHeight="1" x14ac:dyDescent="0.25">
      <c r="A99" s="865"/>
      <c r="B99" s="982" t="s">
        <v>522</v>
      </c>
      <c r="C99" s="983" t="s">
        <v>3834</v>
      </c>
      <c r="D99" s="984" t="s">
        <v>2551</v>
      </c>
      <c r="E99" s="985" t="s">
        <v>3867</v>
      </c>
      <c r="F99" s="986" t="s">
        <v>2451</v>
      </c>
      <c r="G99" s="984" t="s">
        <v>3868</v>
      </c>
      <c r="H99" s="984" t="s">
        <v>3869</v>
      </c>
      <c r="I99" s="987" t="s">
        <v>3870</v>
      </c>
      <c r="J99" s="988" t="s">
        <v>2476</v>
      </c>
      <c r="K99" s="987" t="s">
        <v>3871</v>
      </c>
      <c r="L99" s="987" t="s">
        <v>3872</v>
      </c>
      <c r="M99" s="987" t="s">
        <v>3873</v>
      </c>
      <c r="N99" s="985" t="s">
        <v>3859</v>
      </c>
      <c r="O99" s="989" t="s">
        <v>2383</v>
      </c>
      <c r="P99" s="984" t="s">
        <v>3874</v>
      </c>
      <c r="Q99" s="990" t="s">
        <v>365</v>
      </c>
      <c r="R99" s="985" t="s">
        <v>365</v>
      </c>
      <c r="S99" s="990">
        <v>0.6</v>
      </c>
      <c r="T99" s="985" t="s">
        <v>833</v>
      </c>
      <c r="U99" s="991"/>
      <c r="V99" s="991"/>
      <c r="X99" s="822" t="s">
        <v>3875</v>
      </c>
      <c r="Y99" s="993" t="s">
        <v>3876</v>
      </c>
      <c r="Z99" s="991"/>
      <c r="AA99" s="991"/>
      <c r="AC99" s="999" t="s">
        <v>3877</v>
      </c>
      <c r="AD99" s="993" t="s">
        <v>3878</v>
      </c>
      <c r="AE99" s="1002">
        <v>13</v>
      </c>
      <c r="AF99" s="867">
        <v>63</v>
      </c>
      <c r="AG99" s="868">
        <f>AE99/AF99</f>
        <v>0.20634920634920634</v>
      </c>
      <c r="AH99" s="999" t="s">
        <v>3879</v>
      </c>
      <c r="AI99" s="861" t="s">
        <v>3880</v>
      </c>
      <c r="AJ99" s="991"/>
      <c r="AK99" s="991"/>
      <c r="AL99" s="992"/>
      <c r="AM99" s="869" t="s">
        <v>3881</v>
      </c>
      <c r="AN99" s="993" t="s">
        <v>3607</v>
      </c>
      <c r="AO99" s="994"/>
      <c r="AP99" s="991"/>
      <c r="AQ99" s="992"/>
      <c r="AR99" s="869" t="s">
        <v>3882</v>
      </c>
      <c r="AS99" s="993" t="s">
        <v>3193</v>
      </c>
      <c r="AT99" s="867">
        <v>73</v>
      </c>
      <c r="AU99" s="867">
        <v>100</v>
      </c>
      <c r="AV99" s="868">
        <f>78/100</f>
        <v>0.78</v>
      </c>
      <c r="AW99" s="993" t="s">
        <v>3883</v>
      </c>
      <c r="AX99" s="993" t="s">
        <v>3884</v>
      </c>
      <c r="AY99" s="994"/>
      <c r="AZ99" s="991"/>
      <c r="BA99" s="992"/>
      <c r="BB99" s="1003"/>
      <c r="BC99" s="993"/>
      <c r="BD99" s="991"/>
      <c r="BE99" s="991"/>
      <c r="BF99" s="992"/>
      <c r="BG99" s="993"/>
      <c r="BH99" s="993"/>
      <c r="BI99" s="867"/>
      <c r="BJ99" s="867"/>
      <c r="BK99" s="995"/>
      <c r="BL99" s="987"/>
      <c r="BM99" s="993"/>
      <c r="BN99" s="867"/>
      <c r="BO99" s="867"/>
      <c r="BP99" s="995"/>
      <c r="BQ99" s="987"/>
      <c r="BR99" s="993"/>
      <c r="BS99" s="994"/>
      <c r="BT99" s="991"/>
      <c r="BU99" s="992"/>
      <c r="BV99" s="987"/>
      <c r="BW99" s="869"/>
      <c r="BX99" s="867"/>
      <c r="BY99" s="867"/>
      <c r="BZ99" s="996"/>
      <c r="CA99" s="869"/>
      <c r="CB99" s="869"/>
      <c r="CC99" s="997"/>
      <c r="CE99" s="833">
        <f t="shared" si="133"/>
        <v>86</v>
      </c>
      <c r="CF99" s="833">
        <f t="shared" si="133"/>
        <v>163</v>
      </c>
      <c r="CG99" s="834">
        <f t="shared" si="134"/>
        <v>0.52760736196319014</v>
      </c>
      <c r="CH99" s="834">
        <f t="shared" si="135"/>
        <v>0.52760736196319014</v>
      </c>
      <c r="CI99" s="834">
        <f t="shared" si="136"/>
        <v>0.6</v>
      </c>
      <c r="CJ99" s="834">
        <f t="shared" si="137"/>
        <v>0.87934560327198363</v>
      </c>
    </row>
    <row r="100" spans="1:89" s="828" customFormat="1" ht="406.5" customHeight="1" x14ac:dyDescent="0.25">
      <c r="A100" s="865"/>
      <c r="B100" s="1004" t="s">
        <v>522</v>
      </c>
      <c r="C100" s="1001" t="s">
        <v>3834</v>
      </c>
      <c r="D100" s="983" t="s">
        <v>3885</v>
      </c>
      <c r="E100" s="1005" t="s">
        <v>3886</v>
      </c>
      <c r="F100" s="986" t="s">
        <v>2451</v>
      </c>
      <c r="G100" s="1006" t="s">
        <v>3887</v>
      </c>
      <c r="H100" s="1006" t="s">
        <v>3888</v>
      </c>
      <c r="I100" s="1007" t="s">
        <v>3889</v>
      </c>
      <c r="J100" s="1008" t="s">
        <v>2476</v>
      </c>
      <c r="K100" s="1007" t="s">
        <v>3890</v>
      </c>
      <c r="L100" s="1007" t="s">
        <v>3891</v>
      </c>
      <c r="M100" s="1007" t="s">
        <v>3892</v>
      </c>
      <c r="N100" s="1005" t="s">
        <v>3859</v>
      </c>
      <c r="O100" s="1009" t="s">
        <v>2383</v>
      </c>
      <c r="P100" s="1006" t="s">
        <v>3893</v>
      </c>
      <c r="Q100" s="1010" t="s">
        <v>365</v>
      </c>
      <c r="R100" s="1005" t="s">
        <v>365</v>
      </c>
      <c r="S100" s="1010">
        <v>1</v>
      </c>
      <c r="T100" s="1005" t="s">
        <v>833</v>
      </c>
      <c r="U100" s="820"/>
      <c r="V100" s="820"/>
      <c r="W100" s="821"/>
      <c r="X100" s="822" t="s">
        <v>3894</v>
      </c>
      <c r="Y100" s="993" t="s">
        <v>3602</v>
      </c>
      <c r="Z100" s="820"/>
      <c r="AA100" s="820"/>
      <c r="AB100" s="821"/>
      <c r="AC100" s="822" t="s">
        <v>3895</v>
      </c>
      <c r="AD100" s="993" t="s">
        <v>3602</v>
      </c>
      <c r="AE100" s="845">
        <v>2470</v>
      </c>
      <c r="AF100" s="823">
        <v>2500</v>
      </c>
      <c r="AG100" s="917">
        <f>+AE100/AF100</f>
        <v>0.98799999999999999</v>
      </c>
      <c r="AH100" s="822" t="s">
        <v>3896</v>
      </c>
      <c r="AI100" s="861" t="s">
        <v>3897</v>
      </c>
      <c r="AJ100" s="820"/>
      <c r="AK100" s="820"/>
      <c r="AL100" s="821"/>
      <c r="AM100" s="863" t="s">
        <v>3898</v>
      </c>
      <c r="AN100" s="993" t="s">
        <v>3607</v>
      </c>
      <c r="AO100" s="827"/>
      <c r="AP100" s="820"/>
      <c r="AQ100" s="821"/>
      <c r="AR100" s="869" t="s">
        <v>3899</v>
      </c>
      <c r="AS100" s="993" t="s">
        <v>3193</v>
      </c>
      <c r="AT100" s="867">
        <v>2099</v>
      </c>
      <c r="AU100" s="867">
        <v>2500</v>
      </c>
      <c r="AV100" s="868">
        <f>AT100/AU100</f>
        <v>0.83960000000000001</v>
      </c>
      <c r="AW100" s="993" t="s">
        <v>3900</v>
      </c>
      <c r="AX100" s="861" t="s">
        <v>3901</v>
      </c>
      <c r="AY100" s="827"/>
      <c r="AZ100" s="820"/>
      <c r="BA100" s="821"/>
      <c r="BB100" s="829"/>
      <c r="BC100" s="861"/>
      <c r="BD100" s="820"/>
      <c r="BE100" s="820"/>
      <c r="BF100" s="821"/>
      <c r="BG100" s="993"/>
      <c r="BH100" s="861"/>
      <c r="BI100" s="823"/>
      <c r="BJ100" s="823"/>
      <c r="BK100" s="995"/>
      <c r="BL100" s="1007"/>
      <c r="BM100" s="861"/>
      <c r="BN100" s="823"/>
      <c r="BO100" s="823"/>
      <c r="BP100" s="995"/>
      <c r="BQ100" s="1007"/>
      <c r="BR100" s="861"/>
      <c r="BS100" s="827"/>
      <c r="BT100" s="820"/>
      <c r="BU100" s="821"/>
      <c r="BV100" s="1007"/>
      <c r="BW100" s="863"/>
      <c r="BX100" s="867"/>
      <c r="BY100" s="867"/>
      <c r="BZ100" s="996"/>
      <c r="CA100" s="869"/>
      <c r="CB100" s="869"/>
      <c r="CC100" s="997"/>
      <c r="CE100" s="950">
        <f t="shared" si="133"/>
        <v>4569</v>
      </c>
      <c r="CF100" s="950">
        <f t="shared" si="133"/>
        <v>5000</v>
      </c>
      <c r="CG100" s="834">
        <f t="shared" si="134"/>
        <v>0.91379999999999995</v>
      </c>
      <c r="CH100" s="834">
        <f t="shared" si="135"/>
        <v>0.91379999999999995</v>
      </c>
      <c r="CI100" s="834">
        <f t="shared" si="136"/>
        <v>1</v>
      </c>
      <c r="CJ100" s="834">
        <f t="shared" si="137"/>
        <v>0.91379999999999995</v>
      </c>
    </row>
    <row r="101" spans="1:89" s="828" customFormat="1" ht="307.5" customHeight="1" x14ac:dyDescent="0.25">
      <c r="B101" s="814" t="s">
        <v>3902</v>
      </c>
      <c r="C101" s="814" t="s">
        <v>365</v>
      </c>
      <c r="D101" s="815" t="s">
        <v>2703</v>
      </c>
      <c r="E101" s="816" t="s">
        <v>3903</v>
      </c>
      <c r="F101" s="817" t="s">
        <v>2534</v>
      </c>
      <c r="G101" s="815" t="s">
        <v>3904</v>
      </c>
      <c r="H101" s="815" t="s">
        <v>3905</v>
      </c>
      <c r="I101" s="815" t="s">
        <v>3906</v>
      </c>
      <c r="J101" s="816" t="s">
        <v>2476</v>
      </c>
      <c r="K101" s="878" t="s">
        <v>3907</v>
      </c>
      <c r="L101" s="815" t="s">
        <v>3908</v>
      </c>
      <c r="M101" s="815" t="s">
        <v>3909</v>
      </c>
      <c r="N101" s="815" t="s">
        <v>2382</v>
      </c>
      <c r="O101" s="816" t="s">
        <v>2383</v>
      </c>
      <c r="P101" s="815" t="s">
        <v>3910</v>
      </c>
      <c r="Q101" s="818">
        <v>0.65</v>
      </c>
      <c r="R101" s="814" t="s">
        <v>2382</v>
      </c>
      <c r="S101" s="818">
        <v>0.65</v>
      </c>
      <c r="T101" s="819" t="s">
        <v>833</v>
      </c>
      <c r="U101" s="823"/>
      <c r="V101" s="823"/>
      <c r="W101" s="823"/>
      <c r="X101" s="844" t="s">
        <v>3911</v>
      </c>
      <c r="Y101" s="844" t="s">
        <v>2562</v>
      </c>
      <c r="Z101" s="823"/>
      <c r="AA101" s="823"/>
      <c r="AB101" s="823"/>
      <c r="AC101" s="863" t="s">
        <v>3912</v>
      </c>
      <c r="AD101" s="863" t="s">
        <v>2562</v>
      </c>
      <c r="AE101" s="913">
        <v>0.65</v>
      </c>
      <c r="AF101" s="824">
        <v>0.65</v>
      </c>
      <c r="AG101" s="824">
        <v>1</v>
      </c>
      <c r="AH101" s="844" t="s">
        <v>3913</v>
      </c>
      <c r="AI101" s="863" t="s">
        <v>3914</v>
      </c>
      <c r="AJ101" s="820"/>
      <c r="AK101" s="820"/>
      <c r="AL101" s="821"/>
      <c r="AM101" s="863" t="s">
        <v>3915</v>
      </c>
      <c r="AN101" s="844" t="s">
        <v>2718</v>
      </c>
      <c r="AO101" s="824"/>
      <c r="AP101" s="824"/>
      <c r="AQ101" s="824"/>
      <c r="AR101" s="863" t="s">
        <v>3916</v>
      </c>
      <c r="AS101" s="844" t="s">
        <v>3917</v>
      </c>
      <c r="AT101" s="824">
        <v>0.65</v>
      </c>
      <c r="AU101" s="824">
        <v>0.65</v>
      </c>
      <c r="AV101" s="824">
        <f>+AT101/AU101</f>
        <v>1</v>
      </c>
      <c r="AW101" s="863" t="s">
        <v>3918</v>
      </c>
      <c r="AX101" s="863" t="s">
        <v>3919</v>
      </c>
      <c r="AY101" s="845"/>
      <c r="AZ101" s="823"/>
      <c r="BA101" s="824" t="e">
        <f t="shared" ref="BA101" si="138">+AY101/AZ101</f>
        <v>#DIV/0!</v>
      </c>
      <c r="BB101" s="915"/>
      <c r="BC101" s="844"/>
      <c r="BD101" s="823"/>
      <c r="BE101" s="823"/>
      <c r="BF101" s="824" t="e">
        <f t="shared" ref="BF101" si="139">+BD101/BE101</f>
        <v>#DIV/0!</v>
      </c>
      <c r="BG101" s="824"/>
      <c r="BH101" s="863"/>
      <c r="BI101" s="845"/>
      <c r="BJ101" s="823"/>
      <c r="BK101" s="824" t="e">
        <f t="shared" ref="BK101" si="140">+BI101/BJ101</f>
        <v>#DIV/0!</v>
      </c>
      <c r="BL101" s="915"/>
      <c r="BM101" s="844"/>
      <c r="BN101" s="823"/>
      <c r="BO101" s="823"/>
      <c r="BP101" s="824" t="e">
        <f t="shared" ref="BP101" si="141">+BN101/BO101</f>
        <v>#DIV/0!</v>
      </c>
      <c r="BQ101" s="824"/>
      <c r="BR101" s="863"/>
      <c r="BS101" s="845"/>
      <c r="BT101" s="823"/>
      <c r="BU101" s="824" t="e">
        <f t="shared" ref="BU101" si="142">+BS101/BT101</f>
        <v>#DIV/0!</v>
      </c>
      <c r="BV101" s="824"/>
      <c r="BW101" s="863"/>
      <c r="BX101" s="823"/>
      <c r="BY101" s="823"/>
      <c r="BZ101" s="824" t="e">
        <f t="shared" ref="BZ101" si="143">+BX101/BY101</f>
        <v>#DIV/0!</v>
      </c>
      <c r="CA101" s="824"/>
      <c r="CB101" s="863"/>
      <c r="CC101" s="916"/>
      <c r="CE101" s="909">
        <f>AT101</f>
        <v>0.65</v>
      </c>
      <c r="CF101" s="909">
        <f>AF101</f>
        <v>0.65</v>
      </c>
      <c r="CG101" s="834">
        <f>+CE101/CF101</f>
        <v>1</v>
      </c>
      <c r="CH101" s="834">
        <f>+CG101</f>
        <v>1</v>
      </c>
      <c r="CI101" s="834">
        <f>+S101</f>
        <v>0.65</v>
      </c>
      <c r="CJ101" s="834">
        <f>+CH101/CI101</f>
        <v>1.5384615384615383</v>
      </c>
    </row>
    <row r="102" spans="1:89" s="828" customFormat="1" ht="12" x14ac:dyDescent="0.25">
      <c r="B102" s="814"/>
      <c r="C102" s="814"/>
      <c r="D102" s="815"/>
      <c r="E102" s="816"/>
      <c r="F102" s="853"/>
      <c r="G102" s="815"/>
      <c r="H102" s="815"/>
      <c r="I102" s="815"/>
      <c r="J102" s="816"/>
      <c r="K102" s="815"/>
      <c r="L102" s="815"/>
      <c r="M102" s="815"/>
      <c r="N102" s="815"/>
      <c r="O102" s="816"/>
      <c r="P102" s="815"/>
      <c r="Q102" s="818"/>
      <c r="R102" s="814"/>
      <c r="S102" s="818"/>
      <c r="T102" s="819"/>
      <c r="U102" s="823"/>
      <c r="V102" s="823"/>
      <c r="W102" s="824"/>
      <c r="X102" s="915"/>
      <c r="Y102" s="844"/>
      <c r="Z102" s="823"/>
      <c r="AA102" s="823"/>
      <c r="AB102" s="824"/>
      <c r="AC102" s="824"/>
      <c r="AD102" s="845"/>
      <c r="AE102" s="845"/>
      <c r="AF102" s="823"/>
      <c r="AG102" s="824"/>
      <c r="AH102" s="915"/>
      <c r="AI102" s="844"/>
      <c r="AJ102" s="823"/>
      <c r="AK102" s="823"/>
      <c r="AL102" s="824"/>
      <c r="AM102" s="824"/>
      <c r="AN102" s="863"/>
      <c r="AO102" s="845"/>
      <c r="AP102" s="823"/>
      <c r="AQ102" s="824"/>
      <c r="AR102" s="915"/>
      <c r="AS102" s="844"/>
      <c r="AT102" s="823"/>
      <c r="AU102" s="823"/>
      <c r="AV102" s="824"/>
      <c r="AW102" s="824"/>
      <c r="AX102" s="863"/>
      <c r="AY102" s="845"/>
      <c r="AZ102" s="823"/>
      <c r="BA102" s="824"/>
      <c r="BB102" s="915"/>
      <c r="BC102" s="844"/>
      <c r="BD102" s="823"/>
      <c r="BE102" s="823"/>
      <c r="BF102" s="824"/>
      <c r="BG102" s="824"/>
      <c r="BH102" s="863"/>
      <c r="BI102" s="845"/>
      <c r="BJ102" s="823"/>
      <c r="BK102" s="824"/>
      <c r="BL102" s="915"/>
      <c r="BM102" s="844"/>
      <c r="BN102" s="823"/>
      <c r="BO102" s="823"/>
      <c r="BP102" s="824"/>
      <c r="BQ102" s="824"/>
      <c r="BR102" s="863"/>
      <c r="BS102" s="845"/>
      <c r="BT102" s="823"/>
      <c r="BU102" s="824"/>
      <c r="BV102" s="824"/>
      <c r="BW102" s="863"/>
      <c r="BX102" s="823"/>
      <c r="BY102" s="823"/>
      <c r="BZ102" s="824"/>
      <c r="CA102" s="824"/>
      <c r="CB102" s="899"/>
      <c r="CC102" s="916"/>
      <c r="CE102" s="1011"/>
      <c r="CF102" s="1011"/>
      <c r="CG102" s="1012"/>
      <c r="CH102" s="1012"/>
      <c r="CI102" s="835"/>
      <c r="CJ102" s="1012"/>
    </row>
    <row r="103" spans="1:89" ht="15" customHeight="1" x14ac:dyDescent="0.25">
      <c r="E103" s="828"/>
      <c r="G103" s="1014"/>
      <c r="Q103" s="1014"/>
      <c r="R103" s="828"/>
      <c r="W103" s="1015"/>
      <c r="X103" s="1015"/>
      <c r="Y103" s="828"/>
      <c r="AB103" s="1015"/>
      <c r="AC103" s="1015"/>
      <c r="AG103" s="1015"/>
      <c r="AH103" s="1015"/>
      <c r="AL103" s="1015"/>
      <c r="AM103" s="1015"/>
      <c r="AN103" s="828"/>
      <c r="AQ103" s="1015"/>
      <c r="AR103" s="1015"/>
      <c r="AV103" s="1015"/>
      <c r="AW103" s="1015"/>
      <c r="BA103" s="1015"/>
      <c r="BB103" s="1015"/>
      <c r="BF103" s="1015"/>
      <c r="BG103" s="1015"/>
      <c r="BK103" s="1015"/>
      <c r="BL103" s="1015"/>
      <c r="BP103" s="1015"/>
      <c r="BQ103" s="1015"/>
      <c r="BU103" s="1015"/>
      <c r="BV103" s="1015"/>
      <c r="BZ103" s="1015"/>
      <c r="CA103" s="1015"/>
    </row>
  </sheetData>
  <sheetProtection formatCells="0" formatColumns="0" formatRows="0" sort="0" autoFilter="0" pivotTables="0"/>
  <autoFilter ref="A12:EF101" xr:uid="{00000000-0009-0000-0000-000000000000}">
    <filterColumn colId="14">
      <filters>
        <filter val="Bimestral"/>
        <filter val="Mensual"/>
        <filter val="Semestral"/>
        <filter val="Trimestral"/>
      </filters>
    </filterColumn>
  </autoFilter>
  <dataConsolidate/>
  <mergeCells count="30">
    <mergeCell ref="BS11:BW11"/>
    <mergeCell ref="BX11:CB11"/>
    <mergeCell ref="AO11:AS11"/>
    <mergeCell ref="AT11:AX11"/>
    <mergeCell ref="AY11:BC11"/>
    <mergeCell ref="BD11:BH11"/>
    <mergeCell ref="BI11:BM11"/>
    <mergeCell ref="BN11:BR11"/>
    <mergeCell ref="CE10:CG11"/>
    <mergeCell ref="CH10:CJ11"/>
    <mergeCell ref="B11:D11"/>
    <mergeCell ref="E11:I11"/>
    <mergeCell ref="J11:P11"/>
    <mergeCell ref="Q11:T11"/>
    <mergeCell ref="U11:Y11"/>
    <mergeCell ref="Z11:AD11"/>
    <mergeCell ref="AE11:AI11"/>
    <mergeCell ref="AJ11:AN11"/>
    <mergeCell ref="B7:C8"/>
    <mergeCell ref="E7:F7"/>
    <mergeCell ref="G7:G8"/>
    <mergeCell ref="E8:F8"/>
    <mergeCell ref="B10:T10"/>
    <mergeCell ref="U10:CB10"/>
    <mergeCell ref="B2:C5"/>
    <mergeCell ref="D2:BY5"/>
    <mergeCell ref="BZ2:CC2"/>
    <mergeCell ref="BZ3:CC3"/>
    <mergeCell ref="BZ4:CC4"/>
    <mergeCell ref="BZ5:CC5"/>
  </mergeCells>
  <conditionalFormatting sqref="E39">
    <cfRule type="containsText" dxfId="3" priority="3" operator="containsText" text="NO">
      <formula>NOT(ISERROR(SEARCH("NO",E39)))</formula>
    </cfRule>
    <cfRule type="containsText" dxfId="2" priority="4" operator="containsText" text="SI">
      <formula>NOT(ISERROR(SEARCH("SI",E39)))</formula>
    </cfRule>
  </conditionalFormatting>
  <conditionalFormatting sqref="E88:E95">
    <cfRule type="containsText" dxfId="1" priority="1" operator="containsText" text="NO">
      <formula>NOT(ISERROR(SEARCH("NO",E88)))</formula>
    </cfRule>
    <cfRule type="containsText" dxfId="0" priority="2" operator="containsText" text="SI">
      <formula>NOT(ISERROR(SEARCH("SI",E88)))</formula>
    </cfRule>
  </conditionalFormatting>
  <dataValidations count="36">
    <dataValidation type="textLength" allowBlank="1" showInputMessage="1" showErrorMessage="1" errorTitle="Entrada no válida" error="Escriba un texto  Maximo 500 Caracteres" promptTitle="Cualquier contenido Maximo 500 Caracteres" sqref="H50:I51" xr:uid="{09D0E982-0040-498B-BC03-4443D2CFF481}">
      <formula1>0</formula1>
      <formula2>500</formula2>
    </dataValidation>
    <dataValidation type="textLength" allowBlank="1" showInputMessage="1" showErrorMessage="1" errorTitle="Entrada no válida" error="Escriba un texto  Maximo 100 Caracteres" promptTitle="Cualquier contenido Maximo 100 Caracteres" sqref="G50:G51" xr:uid="{60C57EBB-F47B-486D-B390-498E0214476C}">
      <formula1>0</formula1>
      <formula2>100</formula2>
    </dataValidation>
    <dataValidation type="list" allowBlank="1" showInputMessage="1" showErrorMessage="1" sqref="S93 R48:R51" xr:uid="{1CDD6A8A-87B9-4E2C-A60D-82577D2E9B7B}">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24" xr:uid="{D831612E-0AA3-4664-B6AC-9AA1C77F765B}"/>
    <dataValidation allowBlank="1" showInputMessage="1" showErrorMessage="1" prompt="Indicar el proceso institucional al cuál está asociado el indicador de gestión._x000a__x000a_De la lista despegable  seleccione el proceso." sqref="B24" xr:uid="{7BFEB6C0-7BBB-438F-9279-A86AEBBEB6FF}"/>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24" xr:uid="{1D09EA8C-F4D0-4591-AAE6-3810704C2876}"/>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24" xr:uid="{0593E765-EC94-4BE0-A056-427BEE8E9B24}"/>
    <dataValidation allowBlank="1" showInputMessage="1" showErrorMessage="1" prompt="Se refiere al código consecutivo que es asignado por la Subdirección de Diseño, Evaluación y Sistematización – Equipo del Sistema Integrado de Gestión." sqref="E24" xr:uid="{226A9074-5637-4BA3-B910-8229C5C8E2D7}"/>
    <dataValidation allowBlank="1" showInputMessage="1" showErrorMessage="1" prompt="Hace referencia a la fecha de expedición de la circular mediante la cual se solicita la creación o actualización del indicador de gestión." sqref="F24" xr:uid="{B864A66F-A488-42A8-8481-665DE91C5D2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24" xr:uid="{BAEBE1E1-AE1B-4BA2-AB83-EF422E642989}"/>
    <dataValidation allowBlank="1" showInputMessage="1" showErrorMessage="1" prompt="Describe al fin para el cual se formuló el indicador." sqref="H24" xr:uid="{17D4C668-79EB-423D-9CC8-A3788791D7E7}"/>
    <dataValidation allowBlank="1" showInputMessage="1" showErrorMessage="1" prompt="Corresponde al aspecto clave de cuyo resultado depende el logro de la meta propuesta para el indicador." sqref="I24" xr:uid="{56513432-BBD6-4D95-B44F-79B456CFE6D2}"/>
    <dataValidation allowBlank="1" showInputMessage="1" showErrorMessage="1" prompt="Corresponde a la ecuación matemática que relaciona las variables del indicador (numerador/denominador)." sqref="K24" xr:uid="{E542F76A-FB19-4BD4-8FBB-6D82744BB365}"/>
    <dataValidation allowBlank="1" showInputMessage="1" showErrorMessage="1" prompt="Hace referencia a la clasificación del indicador._x000a__x000a_De la lista desplegable seleccione una de las siguientes opciones: eficacia, eficiencia o efectividad." sqref="J24" xr:uid="{2EC6859A-3D0D-428C-A02E-BAE038BA432D}"/>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24" xr:uid="{4299C8C8-DEDD-420D-9D9F-46BB00D9C607}"/>
    <dataValidation allowBlank="1" showInputMessage="1" showErrorMessage="1" prompt="Relacionar la medida en la cual se obtiene el resultado del indicador, la cual para el presente formato se estandariza en &quot;Porcentaje&quot;." sqref="N24" xr:uid="{07D5D08F-202E-4A80-B081-BCB8D5D4AA4B}"/>
    <dataValidation allowBlank="1" showInputMessage="1" showErrorMessage="1" prompt="Corresponde a la información a partir de la cual se obtienen los datos para el cálculo del indicador." sqref="L24" xr:uid="{6B81AEC1-EEB6-4CE8-980F-93B105786DE9}"/>
    <dataValidation allowBlank="1" showInputMessage="1" showErrorMessage="1" prompt="Es el elemento que soporta la medición del indicador, estos pueden ser; documento, base de datos, entre otros. " sqref="P24" xr:uid="{9C9CA162-28AA-43CB-907D-541844BD6E72}"/>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24" xr:uid="{CD9D9024-FC2F-4D24-A9C6-4440DFFFD3D3}"/>
    <dataValidation allowBlank="1" showInputMessage="1" showErrorMessage="1" prompt="Debe coincidir con la unidad de medida del indicador para poder ser comparables." sqref="R24" xr:uid="{3BCAF74C-DCAF-47D8-9958-F06485F2976B}"/>
    <dataValidation allowBlank="1" showInputMessage="1" showErrorMessage="1" prompt="Es el resultado del indicador que se pretende alcanzar en el año, se debe tener como referencia la unidad de medida formulada para el indicador." sqref="S24" xr:uid="{C034C83B-57F9-48F3-9688-847A88CF3D15}"/>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24" xr:uid="{253165C0-DB4D-4438-A7F6-1AC036F25FB9}"/>
    <dataValidation allowBlank="1" showInputMessage="1" showErrorMessage="1" prompt="Corresponde a los resultados obtenidos en el periodo de medición." sqref="U24 AE24 Z24 AJ24 AT24 AO24 AY24 BD24 BI24 BN24 BS24 BX24" xr:uid="{26B47449-C3C2-4BAD-8450-63D08B9B93A3}"/>
    <dataValidation allowBlank="1" showInputMessage="1" showErrorMessage="1" prompt="Corresponde a los resultados planificados para el periodo de medición. Todos los indicadores de gestión deben incluir programación." sqref="AF24 AA24 V24 AU24 AP24 AK24 AZ24 BE24 BJ24 BO24 BT24 BY24" xr:uid="{804EBDF4-8C46-4814-A801-4C1D07906433}"/>
    <dataValidation allowBlank="1" showInputMessage="1" showErrorMessage="1" prompt="Corresponde a la operación matemática de la fórmula del indicador y que reflejará el resultado del indicador para el periodo de medición." sqref="AB24 W24 BU24 AQ24 AL24 AG24 AV24 BA24 BF24 BK24 BP24 BZ24" xr:uid="{A836AC75-E935-44A6-BD7A-E7F311970241}"/>
    <dataValidation allowBlank="1" showInputMessage="1" showErrorMessage="1" prompt="Corresponde a los logros obtenidos durante el periodo de medición así como la identificación de las situaciones que conllevaron al incumplimiento de las metas propuestas." sqref="BQ24 BV24 X24 AC24 AH24 AM24 AR24 AW24 BB24 BG24 BL24 CA24" xr:uid="{945EFDDF-5870-4DC1-9FD1-A90D08D7FA26}"/>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24" xr:uid="{BC35F36B-064E-4C17-A66C-2630FF62DBA8}"/>
    <dataValidation allowBlank="1" showInputMessage="1" showErrorMessage="1" prompt="Corresponde al avance ejecutado acumulado o al último reporte de ejecución del indicador, según corresponda y de acuerdo a su periodicidad." sqref="CE24" xr:uid="{11E0AD61-1D68-40E4-9DE7-5B6A0E23DF1B}"/>
    <dataValidation allowBlank="1" showInputMessage="1" showErrorMessage="1" prompt="Corresponde al avance programado acumulado o al último reporte de programación del indicador, según corresponda y de acuerdo a su periodicidad." sqref="CF24" xr:uid="{67020585-CFC1-4FCE-9391-FBD0E3B74E7E}"/>
    <dataValidation allowBlank="1" showInputMessage="1" showErrorMessage="1" prompt="Es el producto de dividir el resultado del indicador acumulado (columna BS) entre lo programado del indicador acumulado (columna BT)._x000a_" sqref="CG24" xr:uid="{F41DFB09-593E-45DA-A963-DD3C3E5F6988}"/>
    <dataValidation allowBlank="1" showInputMessage="1" showErrorMessage="1" prompt="Corresponde al porcentaje de avance acumulado, es decir, es el mismo valor calculado en la columna anterior (BU)._x000a_" sqref="CH24" xr:uid="{DFADA8FD-61B4-491A-ACB4-442AD270B06D}"/>
    <dataValidation allowBlank="1" showInputMessage="1" showErrorMessage="1" prompt="Registrar la meta anual formulada para el indicador, es decir, el valor de la columna S." sqref="CI24" xr:uid="{1DCBF2CE-860F-4DDB-B7E2-D0AAFCF132E0}"/>
    <dataValidation allowBlank="1" showInputMessage="1" showErrorMessage="1" prompt="Es el producto de dividir el resultado del indicador para la vigencia (columna BV) entre la meta anual del indicador para la vigencia (columna BW)." sqref="CJ24" xr:uid="{3542F9E0-3409-4E0B-A3C4-F5C3847E4C36}"/>
    <dataValidation allowBlank="1" showInputMessage="1" showErrorMessage="1" prompt="Registre las observaciones o recomendaciones de la revisión del seguimiento reportado por el proceso. Se diligencia por parte del equipo del Sistema de Gestión al recibir el reporte del seguimiento." sqref="Y24 AD24 AI24 AN24 AS24 AX24 BC24 BH24 BM24 BR24 BW24 CB24" xr:uid="{45AC3EFB-FF09-4D87-B4EF-5AB0CE002CD6}"/>
    <dataValidation type="list" allowBlank="1" showInputMessage="1" showErrorMessage="1" sqref="B61:C61" xr:uid="{072E0A8A-B79D-4D08-8108-66511B986303}">
      <formula1>#REF!</formula1>
    </dataValidation>
    <dataValidation type="list" allowBlank="1" showInputMessage="1" showErrorMessage="1" sqref="D86" xr:uid="{9791F604-6AEE-48ED-BC2D-CA52F263FB8F}">
      <formula1>ObjEstratégico</formula1>
    </dataValidation>
  </dataValidation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A31F-AAB7-4A2E-B4C1-FCBF38F9318F}">
  <dimension ref="B2:E5"/>
  <sheetViews>
    <sheetView showGridLines="0" topLeftCell="C4" workbookViewId="0">
      <selection activeCell="D4" sqref="D4"/>
    </sheetView>
  </sheetViews>
  <sheetFormatPr baseColWidth="10" defaultColWidth="11.42578125" defaultRowHeight="15" x14ac:dyDescent="0.25"/>
  <cols>
    <col min="2" max="2" width="15.85546875" style="193" customWidth="1"/>
    <col min="3" max="3" width="22" style="193" customWidth="1"/>
    <col min="4" max="5" width="30" style="193" customWidth="1"/>
  </cols>
  <sheetData>
    <row r="2" spans="2:5" x14ac:dyDescent="0.25">
      <c r="B2" s="191" t="s">
        <v>1675</v>
      </c>
      <c r="C2" s="195" t="s">
        <v>1676</v>
      </c>
      <c r="D2" s="195" t="s">
        <v>1677</v>
      </c>
      <c r="E2" s="195" t="s">
        <v>1678</v>
      </c>
    </row>
    <row r="3" spans="2:5" ht="42.75" x14ac:dyDescent="0.25">
      <c r="B3" s="192" t="s">
        <v>1679</v>
      </c>
      <c r="C3" s="192" t="s">
        <v>1680</v>
      </c>
      <c r="D3" s="194" t="s">
        <v>1681</v>
      </c>
      <c r="E3" s="194" t="s">
        <v>1682</v>
      </c>
    </row>
    <row r="4" spans="2:5" ht="71.25" x14ac:dyDescent="0.25">
      <c r="B4" s="192" t="s">
        <v>1683</v>
      </c>
      <c r="C4" s="192" t="s">
        <v>1684</v>
      </c>
      <c r="D4" s="194" t="s">
        <v>1685</v>
      </c>
      <c r="E4" s="194" t="s">
        <v>1682</v>
      </c>
    </row>
    <row r="5" spans="2:5" ht="71.25" x14ac:dyDescent="0.25">
      <c r="B5" s="192" t="s">
        <v>1686</v>
      </c>
      <c r="C5" s="192" t="s">
        <v>1687</v>
      </c>
      <c r="D5" s="194" t="s">
        <v>1688</v>
      </c>
      <c r="E5" s="194" t="s">
        <v>1682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vited_Students xmlns="6a762699-573a-45d7-bd67-1a3fbfb4876b" xsi:nil="true"/>
    <CultureName xmlns="6a762699-573a-45d7-bd67-1a3fbfb4876b" xsi:nil="true"/>
    <Students xmlns="6a762699-573a-45d7-bd67-1a3fbfb4876b">
      <UserInfo>
        <DisplayName/>
        <AccountId xsi:nil="true"/>
        <AccountType/>
      </UserInfo>
    </Students>
    <Student_Groups xmlns="6a762699-573a-45d7-bd67-1a3fbfb4876b">
      <UserInfo>
        <DisplayName/>
        <AccountId xsi:nil="true"/>
        <AccountType/>
      </UserInfo>
    </Student_Groups>
    <DefaultSectionNames xmlns="6a762699-573a-45d7-bd67-1a3fbfb4876b" xsi:nil="true"/>
    <Is_Collaboration_Space_Locked xmlns="6a762699-573a-45d7-bd67-1a3fbfb4876b" xsi:nil="true"/>
    <Has_Teacher_Only_SectionGroup xmlns="6a762699-573a-45d7-bd67-1a3fbfb4876b" xsi:nil="true"/>
    <Templates xmlns="6a762699-573a-45d7-bd67-1a3fbfb4876b" xsi:nil="true"/>
    <Self_Registration_Enabled xmlns="6a762699-573a-45d7-bd67-1a3fbfb4876b" xsi:nil="true"/>
    <FolderType xmlns="6a762699-573a-45d7-bd67-1a3fbfb4876b" xsi:nil="true"/>
    <AppVersion xmlns="6a762699-573a-45d7-bd67-1a3fbfb4876b" xsi:nil="true"/>
    <TeamsChannelId xmlns="6a762699-573a-45d7-bd67-1a3fbfb4876b" xsi:nil="true"/>
    <NotebookType xmlns="6a762699-573a-45d7-bd67-1a3fbfb4876b" xsi:nil="true"/>
    <Teachers xmlns="6a762699-573a-45d7-bd67-1a3fbfb4876b">
      <UserInfo>
        <DisplayName/>
        <AccountId xsi:nil="true"/>
        <AccountType/>
      </UserInfo>
    </Teachers>
    <Invited_Teachers xmlns="6a762699-573a-45d7-bd67-1a3fbfb4876b" xsi:nil="true"/>
    <IsNotebookLocked xmlns="6a762699-573a-45d7-bd67-1a3fbfb4876b" xsi:nil="true"/>
    <Owner xmlns="6a762699-573a-45d7-bd67-1a3fbfb4876b">
      <UserInfo>
        <DisplayName/>
        <AccountId xsi:nil="true"/>
        <AccountType/>
      </UserInfo>
    </Own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56DC378CD86B459DD8A83590D7AB3D" ma:contentTypeVersion="30" ma:contentTypeDescription="Create a new document." ma:contentTypeScope="" ma:versionID="b0b208c18ecbaa66e4d1927f70892416">
  <xsd:schema xmlns:xsd="http://www.w3.org/2001/XMLSchema" xmlns:xs="http://www.w3.org/2001/XMLSchema" xmlns:p="http://schemas.microsoft.com/office/2006/metadata/properties" xmlns:ns3="6a762699-573a-45d7-bd67-1a3fbfb4876b" xmlns:ns4="074db0c9-9de0-4fe9-b7a1-772f5c77c4bc" targetNamespace="http://schemas.microsoft.com/office/2006/metadata/properties" ma:root="true" ma:fieldsID="41defc8c942d188d1b03a7cc8b5f30aa" ns3:_="" ns4:_="">
    <xsd:import namespace="6a762699-573a-45d7-bd67-1a3fbfb4876b"/>
    <xsd:import namespace="074db0c9-9de0-4fe9-b7a1-772f5c77c4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62699-573a-45d7-bd67-1a3fbfb48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NotebookType" ma:index="17" nillable="true" ma:displayName="Notebook Type" ma:internalName="NotebookType">
      <xsd:simpleType>
        <xsd:restriction base="dms:Text"/>
      </xsd:simpleType>
    </xsd:element>
    <xsd:element name="FolderType" ma:index="18" nillable="true" ma:displayName="Folder Type" ma:internalName="FolderType">
      <xsd:simpleType>
        <xsd:restriction base="dms:Text"/>
      </xsd:simpleType>
    </xsd:element>
    <xsd:element name="CultureName" ma:index="19" nillable="true" ma:displayName="Culture Name" ma:internalName="CultureName">
      <xsd:simpleType>
        <xsd:restriction base="dms:Text"/>
      </xsd:simpleType>
    </xsd:element>
    <xsd:element name="AppVersion" ma:index="20" nillable="true" ma:displayName="App Version" ma:internalName="AppVersion">
      <xsd:simpleType>
        <xsd:restriction base="dms:Text"/>
      </xsd:simpleType>
    </xsd:element>
    <xsd:element name="TeamsChannelId" ma:index="21" nillable="true" ma:displayName="Teams Channel Id" ma:internalName="TeamsChannelId">
      <xsd:simpleType>
        <xsd:restriction base="dms:Text"/>
      </xsd:simpleType>
    </xsd:element>
    <xsd:element name="Owner" ma:index="22"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3" nillable="true" ma:displayName="Default Section Names" ma:internalName="DefaultSectionNames">
      <xsd:simpleType>
        <xsd:restriction base="dms:Note">
          <xsd:maxLength value="255"/>
        </xsd:restriction>
      </xsd:simpleType>
    </xsd:element>
    <xsd:element name="Templates" ma:index="24" nillable="true" ma:displayName="Templates" ma:internalName="Templates">
      <xsd:simpleType>
        <xsd:restriction base="dms:Note">
          <xsd:maxLength value="255"/>
        </xsd:restriction>
      </xsd:simpleType>
    </xsd:element>
    <xsd:element name="Teachers" ma:index="25"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6"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7"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8" nillable="true" ma:displayName="Invited Teachers" ma:internalName="Invited_Teachers">
      <xsd:simpleType>
        <xsd:restriction base="dms:Note">
          <xsd:maxLength value="255"/>
        </xsd:restriction>
      </xsd:simpleType>
    </xsd:element>
    <xsd:element name="Invited_Students" ma:index="29" nillable="true" ma:displayName="Invited Students" ma:internalName="Invited_Students">
      <xsd:simpleType>
        <xsd:restriction base="dms:Note">
          <xsd:maxLength value="255"/>
        </xsd:restriction>
      </xsd:simpleType>
    </xsd:element>
    <xsd:element name="Self_Registration_Enabled" ma:index="30" nillable="true" ma:displayName="Self Registration Enabled" ma:internalName="Self_Registration_Enabled">
      <xsd:simpleType>
        <xsd:restriction base="dms:Boolean"/>
      </xsd:simpleType>
    </xsd:element>
    <xsd:element name="Has_Teacher_Only_SectionGroup" ma:index="31" nillable="true" ma:displayName="Has Teacher Only SectionGroup" ma:internalName="Has_Teacher_Only_SectionGroup">
      <xsd:simpleType>
        <xsd:restriction base="dms:Boolean"/>
      </xsd:simpleType>
    </xsd:element>
    <xsd:element name="Is_Collaboration_Space_Locked" ma:index="32" nillable="true" ma:displayName="Is Collaboration Space Locked" ma:internalName="Is_Collaboration_Space_Locked">
      <xsd:simpleType>
        <xsd:restriction base="dms:Boolean"/>
      </xsd:simpleType>
    </xsd:element>
    <xsd:element name="IsNotebookLocked" ma:index="33" nillable="true" ma:displayName="Is Notebook Locked" ma:internalName="IsNotebookLocked">
      <xsd:simpleType>
        <xsd:restriction base="dms:Boolea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4db0c9-9de0-4fe9-b7a1-772f5c77c4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CE965F-CF00-4B0B-8FE5-28278F2B5A55}">
  <ds:schemaRefs>
    <ds:schemaRef ds:uri="http://schemas.microsoft.com/office/2006/metadata/properties"/>
    <ds:schemaRef ds:uri="http://schemas.microsoft.com/office/infopath/2007/PartnerControls"/>
    <ds:schemaRef ds:uri="6a762699-573a-45d7-bd67-1a3fbfb4876b"/>
  </ds:schemaRefs>
</ds:datastoreItem>
</file>

<file path=customXml/itemProps2.xml><?xml version="1.0" encoding="utf-8"?>
<ds:datastoreItem xmlns:ds="http://schemas.openxmlformats.org/officeDocument/2006/customXml" ds:itemID="{95CFF1C2-950A-47EB-AF97-EA86A9A20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62699-573a-45d7-bd67-1a3fbfb4876b"/>
    <ds:schemaRef ds:uri="074db0c9-9de0-4fe9-b7a1-772f5c77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A487D6-7CE7-4EB8-B75A-A7C78E4713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LISTAS DESPLEGABLES </vt:lpstr>
      <vt:lpstr>PLAN DE ACCIÓN INTEGRADO </vt:lpstr>
      <vt:lpstr>Mapa y plan de riesgos</vt:lpstr>
      <vt:lpstr>Indicadores</vt:lpstr>
      <vt:lpstr>Control de cambios</vt:lpstr>
      <vt:lpstr>'Mapa y plan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Quitian Alvarez</dc:creator>
  <cp:keywords/>
  <dc:description/>
  <cp:lastModifiedBy>Laura Patricia Saavedra Alarcon</cp:lastModifiedBy>
  <cp:revision/>
  <dcterms:created xsi:type="dcterms:W3CDTF">2019-02-26T19:23:01Z</dcterms:created>
  <dcterms:modified xsi:type="dcterms:W3CDTF">2021-07-30T22:07:50Z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0x010100DA56DC378CD86B459DD8A83590D7AB3D</vt:lpwstr>
  </property>
</Properties>
</file>